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40" windowHeight="12645"/>
  </bookViews>
  <sheets>
    <sheet name="Sheet1" sheetId="1" r:id="rId1"/>
  </sheets>
  <definedNames>
    <definedName name="_xlnm.Print_Area" localSheetId="0">Sheet1!$A$1:$F$151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1" i="1" l="1"/>
  <c r="E110" i="1"/>
  <c r="E87" i="1"/>
  <c r="C15" i="1" l="1"/>
  <c r="D15" i="1"/>
  <c r="B15" i="1"/>
  <c r="C82" i="1"/>
  <c r="D82" i="1"/>
  <c r="B82" i="1"/>
  <c r="F188" i="1" l="1"/>
  <c r="E188" i="1"/>
  <c r="D187" i="1"/>
  <c r="C187" i="1"/>
  <c r="C185" i="1" s="1"/>
  <c r="C190" i="1" s="1"/>
  <c r="B187" i="1"/>
  <c r="B185" i="1" s="1"/>
  <c r="B190" i="1" s="1"/>
  <c r="B13" i="1" s="1"/>
  <c r="C183" i="1" l="1"/>
  <c r="C13" i="1"/>
  <c r="B183" i="1"/>
  <c r="F187" i="1"/>
  <c r="D185" i="1"/>
  <c r="E187" i="1"/>
  <c r="F185" i="1" l="1"/>
  <c r="F190" i="1" s="1"/>
  <c r="F183" i="1" s="1"/>
  <c r="D190" i="1"/>
  <c r="E185" i="1"/>
  <c r="E190" i="1" s="1"/>
  <c r="D183" i="1" l="1"/>
  <c r="D13" i="1"/>
  <c r="E183" i="1"/>
  <c r="D158" i="1"/>
  <c r="E220" i="1"/>
  <c r="E15" i="1" s="1"/>
  <c r="D213" i="1"/>
  <c r="C213" i="1"/>
  <c r="B213" i="1"/>
  <c r="D205" i="1"/>
  <c r="D202" i="1"/>
  <c r="D200" i="1" s="1"/>
  <c r="D197" i="1"/>
  <c r="D195" i="1" s="1"/>
  <c r="D171" i="1"/>
  <c r="D169" i="1" s="1"/>
  <c r="D176" i="1"/>
  <c r="D174" i="1" s="1"/>
  <c r="C176" i="1"/>
  <c r="C174" i="1" s="1"/>
  <c r="B176" i="1"/>
  <c r="B174" i="1" s="1"/>
  <c r="C169" i="1"/>
  <c r="B171" i="1"/>
  <c r="B169" i="1" s="1"/>
  <c r="C197" i="1"/>
  <c r="C195" i="1" s="1"/>
  <c r="B197" i="1"/>
  <c r="B195" i="1" s="1"/>
  <c r="C202" i="1"/>
  <c r="C200" i="1" s="1"/>
  <c r="B202" i="1"/>
  <c r="B200" i="1" s="1"/>
  <c r="B207" i="1"/>
  <c r="B205" i="1" s="1"/>
  <c r="C207" i="1"/>
  <c r="C205" i="1" s="1"/>
  <c r="F13" i="1" l="1"/>
  <c r="E13" i="1"/>
  <c r="E169" i="1"/>
  <c r="E200" i="1"/>
  <c r="E195" i="1"/>
  <c r="E174" i="1"/>
  <c r="E176" i="1"/>
  <c r="C181" i="1"/>
  <c r="C167" i="1" l="1"/>
  <c r="C12" i="1"/>
  <c r="F15" i="1"/>
  <c r="C23" i="1"/>
  <c r="C118" i="1"/>
  <c r="C98" i="1"/>
  <c r="C70" i="1"/>
  <c r="C158" i="1"/>
  <c r="C142" i="1"/>
  <c r="C136" i="1"/>
  <c r="C130" i="1"/>
  <c r="C126" i="1"/>
  <c r="D121" i="1"/>
  <c r="C121" i="1"/>
  <c r="B107" i="1"/>
  <c r="C107" i="1"/>
  <c r="D107" i="1"/>
  <c r="D112" i="1"/>
  <c r="C112" i="1"/>
  <c r="D101" i="1"/>
  <c r="C101" i="1"/>
  <c r="C94" i="1"/>
  <c r="D94" i="1"/>
  <c r="D89" i="1"/>
  <c r="C89" i="1"/>
  <c r="B89" i="1"/>
  <c r="C38" i="1"/>
  <c r="C45" i="1"/>
  <c r="C51" i="1"/>
  <c r="C73" i="1"/>
  <c r="C134" i="1" l="1"/>
  <c r="C80" i="1"/>
  <c r="C105" i="1"/>
  <c r="C21" i="1"/>
  <c r="C146" i="1" l="1"/>
  <c r="C10" i="1" l="1"/>
  <c r="C19" i="1"/>
  <c r="E161" i="1"/>
  <c r="E160" i="1"/>
  <c r="E159" i="1"/>
  <c r="F220" i="1" l="1"/>
  <c r="F215" i="1"/>
  <c r="E215" i="1"/>
  <c r="E213" i="1" s="1"/>
  <c r="E217" i="1"/>
  <c r="F217" i="1"/>
  <c r="F218" i="1"/>
  <c r="E218" i="1"/>
  <c r="D210" i="1"/>
  <c r="D14" i="1" s="1"/>
  <c r="C210" i="1"/>
  <c r="C14" i="1" s="1"/>
  <c r="B210" i="1"/>
  <c r="F205" i="1"/>
  <c r="F207" i="1"/>
  <c r="E205" i="1"/>
  <c r="E207" i="1"/>
  <c r="F208" i="1"/>
  <c r="E208" i="1"/>
  <c r="F200" i="1"/>
  <c r="F202" i="1"/>
  <c r="E202" i="1"/>
  <c r="F203" i="1"/>
  <c r="E203" i="1"/>
  <c r="F195" i="1"/>
  <c r="F197" i="1"/>
  <c r="E197" i="1"/>
  <c r="F198" i="1"/>
  <c r="E198" i="1"/>
  <c r="B181" i="1"/>
  <c r="B193" i="1" l="1"/>
  <c r="B14" i="1"/>
  <c r="B167" i="1"/>
  <c r="B12" i="1"/>
  <c r="C193" i="1"/>
  <c r="E210" i="1"/>
  <c r="D193" i="1"/>
  <c r="F14" i="1"/>
  <c r="F210" i="1"/>
  <c r="F178" i="1"/>
  <c r="F177" i="1"/>
  <c r="E178" i="1"/>
  <c r="E177" i="1"/>
  <c r="F169" i="1"/>
  <c r="F171" i="1"/>
  <c r="F172" i="1"/>
  <c r="E171" i="1"/>
  <c r="E172" i="1"/>
  <c r="F162" i="1"/>
  <c r="F161" i="1"/>
  <c r="F160" i="1"/>
  <c r="F159" i="1"/>
  <c r="C156" i="1"/>
  <c r="C164" i="1" s="1"/>
  <c r="B158" i="1"/>
  <c r="B156" i="1" s="1"/>
  <c r="E162" i="1"/>
  <c r="E158" i="1" s="1"/>
  <c r="F151" i="1"/>
  <c r="E151" i="1"/>
  <c r="F153" i="1"/>
  <c r="F154" i="1"/>
  <c r="E153" i="1"/>
  <c r="E154" i="1"/>
  <c r="C149" i="1" l="1"/>
  <c r="C11" i="1"/>
  <c r="C16" i="1" s="1"/>
  <c r="E193" i="1"/>
  <c r="E14" i="1"/>
  <c r="B164" i="1"/>
  <c r="F176" i="1"/>
  <c r="F158" i="1"/>
  <c r="D156" i="1"/>
  <c r="B149" i="1" l="1"/>
  <c r="B11" i="1"/>
  <c r="D164" i="1"/>
  <c r="F174" i="1"/>
  <c r="D181" i="1"/>
  <c r="E156" i="1"/>
  <c r="F156" i="1"/>
  <c r="E71" i="1"/>
  <c r="D149" i="1" l="1"/>
  <c r="F149" i="1" s="1"/>
  <c r="D11" i="1"/>
  <c r="D167" i="1"/>
  <c r="D12" i="1"/>
  <c r="E181" i="1"/>
  <c r="E164" i="1"/>
  <c r="F181" i="1"/>
  <c r="F164" i="1"/>
  <c r="E78" i="1"/>
  <c r="D51" i="1"/>
  <c r="E51" i="1" s="1"/>
  <c r="E149" i="1" l="1"/>
  <c r="E11" i="1"/>
  <c r="E12" i="1"/>
  <c r="E167" i="1"/>
  <c r="F11" i="1"/>
  <c r="F12" i="1"/>
  <c r="E119" i="1"/>
  <c r="E52" i="1" l="1"/>
  <c r="E24" i="1"/>
  <c r="E25" i="1" l="1"/>
  <c r="E26" i="1"/>
  <c r="E27" i="1"/>
  <c r="E28" i="1"/>
  <c r="E29" i="1"/>
  <c r="E30" i="1"/>
  <c r="E31" i="1"/>
  <c r="E32" i="1"/>
  <c r="E33" i="1"/>
  <c r="E34" i="1"/>
  <c r="E35" i="1"/>
  <c r="E36" i="1"/>
  <c r="E39" i="1"/>
  <c r="E40" i="1"/>
  <c r="E41" i="1"/>
  <c r="E42" i="1"/>
  <c r="E43" i="1"/>
  <c r="E46" i="1"/>
  <c r="E47" i="1"/>
  <c r="E48" i="1"/>
  <c r="E49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74" i="1"/>
  <c r="E75" i="1"/>
  <c r="E76" i="1"/>
  <c r="E77" i="1"/>
  <c r="E83" i="1"/>
  <c r="E84" i="1"/>
  <c r="E85" i="1"/>
  <c r="E86" i="1"/>
  <c r="E90" i="1"/>
  <c r="E91" i="1"/>
  <c r="E92" i="1"/>
  <c r="E95" i="1"/>
  <c r="E96" i="1"/>
  <c r="E99" i="1"/>
  <c r="E102" i="1"/>
  <c r="F102" i="1" s="1"/>
  <c r="E103" i="1"/>
  <c r="F103" i="1" s="1"/>
  <c r="E108" i="1"/>
  <c r="E109" i="1"/>
  <c r="E113" i="1"/>
  <c r="E114" i="1"/>
  <c r="E115" i="1"/>
  <c r="E116" i="1"/>
  <c r="E122" i="1"/>
  <c r="E123" i="1"/>
  <c r="E124" i="1"/>
  <c r="E127" i="1"/>
  <c r="E128" i="1"/>
  <c r="E131" i="1"/>
  <c r="E132" i="1"/>
  <c r="E137" i="1"/>
  <c r="E138" i="1"/>
  <c r="E139" i="1"/>
  <c r="E140" i="1"/>
  <c r="E143" i="1"/>
  <c r="E144" i="1"/>
  <c r="E82" i="1" l="1"/>
  <c r="E101" i="1"/>
  <c r="F101" i="1" s="1"/>
  <c r="F68" i="1"/>
  <c r="F66" i="1"/>
  <c r="B126" i="1" l="1"/>
  <c r="B121" i="1"/>
  <c r="B101" i="1"/>
  <c r="B70" i="1"/>
  <c r="B51" i="1"/>
  <c r="E107" i="1" l="1"/>
  <c r="D136" i="1"/>
  <c r="E112" i="1"/>
  <c r="E136" i="1" l="1"/>
  <c r="E89" i="1"/>
  <c r="D73" i="1"/>
  <c r="E73" i="1" s="1"/>
  <c r="D70" i="1"/>
  <c r="E70" i="1" s="1"/>
  <c r="D45" i="1"/>
  <c r="E45" i="1" s="1"/>
  <c r="D38" i="1"/>
  <c r="E38" i="1" s="1"/>
  <c r="D23" i="1"/>
  <c r="E23" i="1" s="1"/>
  <c r="D142" i="1"/>
  <c r="E142" i="1" s="1"/>
  <c r="D130" i="1"/>
  <c r="E130" i="1" s="1"/>
  <c r="D126" i="1"/>
  <c r="E126" i="1" s="1"/>
  <c r="E121" i="1"/>
  <c r="D118" i="1"/>
  <c r="E118" i="1" s="1"/>
  <c r="D98" i="1"/>
  <c r="E98" i="1" s="1"/>
  <c r="E94" i="1"/>
  <c r="D80" i="1" l="1"/>
  <c r="E80" i="1" s="1"/>
  <c r="D134" i="1"/>
  <c r="E134" i="1" s="1"/>
  <c r="D21" i="1"/>
  <c r="D19" i="1" s="1"/>
  <c r="D105" i="1"/>
  <c r="E105" i="1" s="1"/>
  <c r="F19" i="1" l="1"/>
  <c r="E19" i="1"/>
  <c r="F21" i="1"/>
  <c r="E21" i="1"/>
  <c r="D146" i="1"/>
  <c r="D10" i="1" s="1"/>
  <c r="B142" i="1"/>
  <c r="B136" i="1"/>
  <c r="B130" i="1"/>
  <c r="B118" i="1"/>
  <c r="B112" i="1"/>
  <c r="B98" i="1"/>
  <c r="B94" i="1"/>
  <c r="B73" i="1"/>
  <c r="B45" i="1"/>
  <c r="B38" i="1"/>
  <c r="B23" i="1"/>
  <c r="E146" i="1" l="1"/>
  <c r="E10" i="1" s="1"/>
  <c r="F146" i="1"/>
  <c r="B21" i="1"/>
  <c r="B80" i="1"/>
  <c r="B134" i="1"/>
  <c r="B105" i="1"/>
  <c r="F35" i="1"/>
  <c r="F36" i="1"/>
  <c r="F38" i="1"/>
  <c r="F39" i="1"/>
  <c r="F40" i="1"/>
  <c r="F41" i="1"/>
  <c r="F42" i="1"/>
  <c r="F43" i="1"/>
  <c r="F45" i="1"/>
  <c r="F46" i="1"/>
  <c r="F47" i="1"/>
  <c r="F48" i="1"/>
  <c r="F49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7" i="1"/>
  <c r="F70" i="1"/>
  <c r="F71" i="1"/>
  <c r="F73" i="1"/>
  <c r="F74" i="1"/>
  <c r="F75" i="1"/>
  <c r="F76" i="1"/>
  <c r="F77" i="1"/>
  <c r="F78" i="1"/>
  <c r="F82" i="1"/>
  <c r="F83" i="1"/>
  <c r="F84" i="1"/>
  <c r="F85" i="1"/>
  <c r="F86" i="1"/>
  <c r="F89" i="1"/>
  <c r="F90" i="1"/>
  <c r="F91" i="1"/>
  <c r="F92" i="1"/>
  <c r="F94" i="1"/>
  <c r="F95" i="1"/>
  <c r="F96" i="1"/>
  <c r="F98" i="1"/>
  <c r="F99" i="1"/>
  <c r="F107" i="1"/>
  <c r="F108" i="1"/>
  <c r="F109" i="1"/>
  <c r="F112" i="1"/>
  <c r="F113" i="1"/>
  <c r="F114" i="1"/>
  <c r="F115" i="1"/>
  <c r="F116" i="1"/>
  <c r="F118" i="1"/>
  <c r="F119" i="1"/>
  <c r="F121" i="1"/>
  <c r="F122" i="1"/>
  <c r="F123" i="1"/>
  <c r="F124" i="1"/>
  <c r="F126" i="1"/>
  <c r="F128" i="1"/>
  <c r="F130" i="1"/>
  <c r="F131" i="1"/>
  <c r="F132" i="1"/>
  <c r="F136" i="1"/>
  <c r="F137" i="1"/>
  <c r="F138" i="1"/>
  <c r="F139" i="1"/>
  <c r="F140" i="1"/>
  <c r="F142" i="1"/>
  <c r="F143" i="1"/>
  <c r="F144" i="1"/>
  <c r="F23" i="1"/>
  <c r="F24" i="1"/>
  <c r="F25" i="1"/>
  <c r="F26" i="1"/>
  <c r="F27" i="1"/>
  <c r="F28" i="1"/>
  <c r="F29" i="1"/>
  <c r="F30" i="1"/>
  <c r="F31" i="1"/>
  <c r="F32" i="1"/>
  <c r="F33" i="1"/>
  <c r="F34" i="1"/>
  <c r="B146" i="1" l="1"/>
  <c r="D16" i="1"/>
  <c r="F10" i="1"/>
  <c r="F80" i="1"/>
  <c r="F134" i="1"/>
  <c r="F105" i="1"/>
  <c r="B19" i="1" l="1"/>
  <c r="B10" i="1"/>
  <c r="B16" i="1" s="1"/>
  <c r="F16" i="1"/>
  <c r="E16" i="1"/>
</calcChain>
</file>

<file path=xl/sharedStrings.xml><?xml version="1.0" encoding="utf-8"?>
<sst xmlns="http://schemas.openxmlformats.org/spreadsheetml/2006/main" count="162" uniqueCount="101">
  <si>
    <t>0001-Управна инспекција</t>
  </si>
  <si>
    <t>411000-ПЛАТЕ, ДОДАЦИ И НАКНАДЕ ЗАПОСЛЕНИХ (ЗАРАДЕ)</t>
  </si>
  <si>
    <t>412000-СОЦИЈАЛНИ ДОПРИНОСИ НА ТЕРЕТ ПОСЛОДАВЦА</t>
  </si>
  <si>
    <t>413000-НАКНАДЕ У НАТУРИ</t>
  </si>
  <si>
    <t>414000-СОЦИЈАЛНА ДАВАЊА ЗАПОСЛЕНИМА</t>
  </si>
  <si>
    <t>415000-НАКНАДЕ ТРОШКОВА ЗА ЗАПОСЛЕНЕ</t>
  </si>
  <si>
    <t>416000-НАГРАДЕ ЗАПОСЛЕНИМА И ОСТАЛИ ПОСЕБНИ РАСХОДИ</t>
  </si>
  <si>
    <t>421000-СТАЛНИ ТРОШКОВИ</t>
  </si>
  <si>
    <t>422000-ТРОШКОВИ ПУТОВАЊА</t>
  </si>
  <si>
    <t>423000-УСЛУГЕ ПО УГОВОРУ</t>
  </si>
  <si>
    <t>425000-ТЕКУЋЕ ПОПРАВКЕ И ОДРЖАВАЊЕ</t>
  </si>
  <si>
    <t>426000-МАТЕРИЈАЛ</t>
  </si>
  <si>
    <t>482000-ПОРЕЗИ, ОБАВЕЗНЕ ТАКСЕ, КАЗНЕ, ПЕНАЛИ И КАМАТЕ</t>
  </si>
  <si>
    <t>512000-МАШИНЕ И ОПРЕМА</t>
  </si>
  <si>
    <t>0006-Уређење и надзор система јавне управе</t>
  </si>
  <si>
    <t>463000-ТРАНСФЕРИ ОСТАЛИМ НИВОИМА ВЛАСТИ</t>
  </si>
  <si>
    <t>0007-Систем матичних књига</t>
  </si>
  <si>
    <t>0009-Администрација и управљање</t>
  </si>
  <si>
    <t>424000-СПЕЦИЈАЛИЗОВАНЕ УСЛУГЕ</t>
  </si>
  <si>
    <t>462000-ДОТАЦИЈЕ МЕЂУНАРОДНИМ ОРГАНИЗАЦИЈАМА</t>
  </si>
  <si>
    <t>483000-НОВЧАНЕ КАЗНЕ И ПЕНАЛИ ПО РЕШЕЊУ СУДОВА</t>
  </si>
  <si>
    <t>0010-Подршка раду ЈП Службени гласник</t>
  </si>
  <si>
    <t>451000-СУБВЕНЦИЈЕ ЈАВНИМ НЕФИНАНСИЈСКИМ ПРЕДУЗЕЋИМА И ОРГАНИЗАЦИЈАМА</t>
  </si>
  <si>
    <t>0011-Стручно усавршавање и стручни испити</t>
  </si>
  <si>
    <t>515000-НЕМАТЕРИЈАЛНА ИМОВИНА</t>
  </si>
  <si>
    <t>0608-Систем локалне самоуправе</t>
  </si>
  <si>
    <t>0002-Уређење и надзор у области локалне самоуправе</t>
  </si>
  <si>
    <t>0003-Јачање капацитета локалне самоуправе</t>
  </si>
  <si>
    <t>0005-Подршка раду Заједничког консултативног одбора Комитета региона Европске уније и Републике Србије</t>
  </si>
  <si>
    <t>4001-Партнерство за локални развој</t>
  </si>
  <si>
    <t>0613-Реформа јавне управе</t>
  </si>
  <si>
    <t>0002-Организационa и функционалнa реорганизација јавне управе</t>
  </si>
  <si>
    <t>0003-Уређење јавно - службеничког система заснованог на заслугама</t>
  </si>
  <si>
    <t>0004-Подршка раду регионалне школе за јавну управу - РЕСПА</t>
  </si>
  <si>
    <t>0005-Управљање реформом јавне управе</t>
  </si>
  <si>
    <t>0006-Реформа инспекцијског надзора</t>
  </si>
  <si>
    <t>7019-ИПА 2014 - Реформа јавне управе</t>
  </si>
  <si>
    <t>485000-НАКНАДА ШТЕТЕ ЗА ПОВРЕДЕ ИЛИ ШТЕТУ НАНЕТУ ОД СТРАНЕ ДРЖАВНИХ ОРГАНА</t>
  </si>
  <si>
    <t>1001-Унапређење и заштита људских и мањинских права и слобода</t>
  </si>
  <si>
    <t>0001-Унапређење права припадника националних мањина</t>
  </si>
  <si>
    <t>0015-Слобода политичког и другог удруживања и бирачког права грађана</t>
  </si>
  <si>
    <t xml:space="preserve">ИНИЦИЈАЛНИ ИЗНОС </t>
  </si>
  <si>
    <t xml:space="preserve">ТЕКУЋА </t>
  </si>
  <si>
    <t xml:space="preserve">ИЗВРШЕНО КУМУЛАТИВНО </t>
  </si>
  <si>
    <t>20-МИНИСТАРСТВО ДРЖАВНЕ УПРАВЕ И ЛОКАЛНЕ САМОУПРАВЕ</t>
  </si>
  <si>
    <t>0-МИНИСТАРСТВО ДРЖАВНЕ УПРАВЕ И ЛОКАЛНЕ САМОУПРАВЕ</t>
  </si>
  <si>
    <t>14800-МИНИСТАРСТВО ДРЖАВНЕ УПРАВЕ И ЛОКАЛНЕ САМОУПРАВЕ</t>
  </si>
  <si>
    <t>01-Приходи из буџета</t>
  </si>
  <si>
    <t>0607-Систем јавне управе</t>
  </si>
  <si>
    <t>ПРЕОСТАЛО</t>
  </si>
  <si>
    <t>Табела 4</t>
  </si>
  <si>
    <t>4003-Програм за сузбијање ларви комараца на територији Републике</t>
  </si>
  <si>
    <t xml:space="preserve">      422000-ТРОШКОВИ ПУТОВАЊА</t>
  </si>
  <si>
    <t xml:space="preserve">                         01-Приходи из буџета</t>
  </si>
  <si>
    <t xml:space="preserve">                         05-Донације од иностраних земаља</t>
  </si>
  <si>
    <t xml:space="preserve">                         06-Донације од међународних организација</t>
  </si>
  <si>
    <t xml:space="preserve">                         56-Финансијска помоћ ЕУ</t>
  </si>
  <si>
    <t xml:space="preserve">                         15-Неутрошена средства из донација из ранијих година</t>
  </si>
  <si>
    <t xml:space="preserve">      05-Донације од иностраних земаља</t>
  </si>
  <si>
    <r>
      <t xml:space="preserve">              </t>
    </r>
    <r>
      <rPr>
        <b/>
        <u/>
        <sz val="11"/>
        <color theme="1"/>
        <rFont val="Calibri"/>
        <family val="2"/>
        <charset val="238"/>
        <scheme val="minor"/>
      </rPr>
      <t>0607-Систем јавне управе</t>
    </r>
  </si>
  <si>
    <t xml:space="preserve">                      423000-УСЛУГЕ ПО УГОВОРУ</t>
  </si>
  <si>
    <t xml:space="preserve">                                                                                     УКУПНО 01-Приход из буџета:</t>
  </si>
  <si>
    <r>
      <t xml:space="preserve">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УКУПНО 05-Донације од иностраних земаља:</t>
    </r>
  </si>
  <si>
    <t xml:space="preserve">        06-Донације од међународних организација</t>
  </si>
  <si>
    <r>
      <t xml:space="preserve">         </t>
    </r>
    <r>
      <rPr>
        <b/>
        <u/>
        <sz val="11"/>
        <color theme="1"/>
        <rFont val="Calibri"/>
        <family val="2"/>
        <charset val="238"/>
        <scheme val="minor"/>
      </rPr>
      <t xml:space="preserve">    0607-Систем јавне управе</t>
    </r>
  </si>
  <si>
    <r>
      <t xml:space="preserve">            </t>
    </r>
    <r>
      <rPr>
        <b/>
        <u/>
        <sz val="11"/>
        <color theme="1"/>
        <rFont val="Calibri"/>
        <family val="2"/>
        <charset val="238"/>
        <scheme val="minor"/>
      </rPr>
      <t xml:space="preserve"> 0608-Систем локалне самоуправе</t>
    </r>
  </si>
  <si>
    <t xml:space="preserve">                   422000-ТРОШКОВИ ПУТОВАЊА</t>
  </si>
  <si>
    <t xml:space="preserve">                   423000-УСЛУГЕ ПО УГОВОРУ</t>
  </si>
  <si>
    <t xml:space="preserve">                   463000-ТРАНСФЕРИ ОСТАЛИМ НИВОИМА ВЛАСТИ</t>
  </si>
  <si>
    <t xml:space="preserve">                   515000-НЕМАТЕРИЈАЛНА ИМОВИНА</t>
  </si>
  <si>
    <r>
      <t xml:space="preserve">                 </t>
    </r>
    <r>
      <rPr>
        <i/>
        <u/>
        <sz val="11"/>
        <color theme="1"/>
        <rFont val="Calibri"/>
        <family val="2"/>
        <charset val="238"/>
        <scheme val="minor"/>
      </rPr>
      <t>0009-Администрација и управљање</t>
    </r>
  </si>
  <si>
    <r>
      <t xml:space="preserve">      </t>
    </r>
    <r>
      <rPr>
        <b/>
        <u/>
        <sz val="11"/>
        <color theme="1"/>
        <rFont val="Calibri"/>
        <family val="2"/>
        <charset val="238"/>
        <scheme val="minor"/>
      </rPr>
      <t xml:space="preserve">     0613-Реформа јавне управе</t>
    </r>
  </si>
  <si>
    <t xml:space="preserve">                 422000-ТРОШКОВИ ПУТОВАЊА</t>
  </si>
  <si>
    <r>
      <t xml:space="preserve">     </t>
    </r>
    <r>
      <rPr>
        <i/>
        <u/>
        <sz val="11"/>
        <color theme="1"/>
        <rFont val="Calibri"/>
        <family val="2"/>
        <charset val="238"/>
        <scheme val="minor"/>
      </rPr>
      <t>0002-Организациона и функционалмна реорганизација јавне управе</t>
    </r>
  </si>
  <si>
    <t xml:space="preserve">                 423000-УСЛУГЕ ПО УГОВОРУ</t>
  </si>
  <si>
    <t xml:space="preserve">                                        УКУПНО 06-Донација од међународних организација:</t>
  </si>
  <si>
    <t xml:space="preserve">        15-Неутрошена средства донација из ранијих година</t>
  </si>
  <si>
    <r>
      <t xml:space="preserve">          </t>
    </r>
    <r>
      <rPr>
        <b/>
        <u/>
        <sz val="11"/>
        <color theme="1"/>
        <rFont val="Calibri"/>
        <family val="2"/>
        <charset val="238"/>
        <scheme val="minor"/>
      </rPr>
      <t xml:space="preserve"> 0607-Систем јавне управе</t>
    </r>
  </si>
  <si>
    <r>
      <rPr>
        <i/>
        <sz val="11"/>
        <color theme="1"/>
        <rFont val="Calibri"/>
        <family val="2"/>
        <charset val="238"/>
        <scheme val="minor"/>
      </rPr>
      <t xml:space="preserve">               </t>
    </r>
    <r>
      <rPr>
        <i/>
        <u/>
        <sz val="11"/>
        <color theme="1"/>
        <rFont val="Calibri"/>
        <family val="2"/>
        <charset val="238"/>
        <scheme val="minor"/>
      </rPr>
      <t>0009-Администрација и управљање</t>
    </r>
  </si>
  <si>
    <t xml:space="preserve">                    422000-ТРОШКОВИ ПУТОВАЊА</t>
  </si>
  <si>
    <r>
      <t xml:space="preserve">              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i/>
        <u/>
        <sz val="11"/>
        <color theme="1"/>
        <rFont val="Calibri"/>
        <family val="2"/>
        <charset val="238"/>
        <scheme val="minor"/>
      </rPr>
      <t>0009-Администрација и управљање</t>
    </r>
  </si>
  <si>
    <r>
      <t xml:space="preserve">          </t>
    </r>
    <r>
      <rPr>
        <b/>
        <u/>
        <sz val="11"/>
        <color theme="1"/>
        <rFont val="Calibri"/>
        <family val="2"/>
        <charset val="238"/>
        <scheme val="minor"/>
      </rPr>
      <t>0608-Систем локалне самоуправе</t>
    </r>
  </si>
  <si>
    <r>
      <t xml:space="preserve">             </t>
    </r>
    <r>
      <rPr>
        <i/>
        <u/>
        <sz val="11"/>
        <color theme="1"/>
        <rFont val="Calibri"/>
        <family val="2"/>
        <charset val="238"/>
        <scheme val="minor"/>
      </rPr>
      <t xml:space="preserve"> 0002-Уређење и надзор у области локалне самоуправе</t>
    </r>
  </si>
  <si>
    <t xml:space="preserve">                465000-ОСТАЛЕ ДОТАЦИЈЕ И ТРАНСФЕРИ </t>
  </si>
  <si>
    <r>
      <t xml:space="preserve">          </t>
    </r>
    <r>
      <rPr>
        <b/>
        <u/>
        <sz val="11"/>
        <color theme="1"/>
        <rFont val="Calibri"/>
        <family val="2"/>
        <charset val="238"/>
        <scheme val="minor"/>
      </rPr>
      <t xml:space="preserve">  0613-Реформа јавне управе</t>
    </r>
  </si>
  <si>
    <r>
      <t xml:space="preserve">         </t>
    </r>
    <r>
      <rPr>
        <i/>
        <u/>
        <sz val="11"/>
        <color theme="1"/>
        <rFont val="Calibri"/>
        <family val="2"/>
        <charset val="238"/>
        <scheme val="minor"/>
      </rPr>
      <t>0002-Организациона и функционална реорганизација јавне управе</t>
    </r>
  </si>
  <si>
    <t xml:space="preserve">             423000-УСЛУГЕ ПО УГОВОРУ</t>
  </si>
  <si>
    <r>
      <t xml:space="preserve">                       </t>
    </r>
    <r>
      <rPr>
        <b/>
        <sz val="11"/>
        <color theme="1"/>
        <rFont val="Calibri"/>
        <family val="2"/>
        <charset val="238"/>
        <scheme val="minor"/>
      </rPr>
      <t>УКУПНО 15-Неутрошена средства донација из ранијих година:</t>
    </r>
  </si>
  <si>
    <t xml:space="preserve">        56-Финансијска помоћ ЕУ</t>
  </si>
  <si>
    <r>
      <t xml:space="preserve">        </t>
    </r>
    <r>
      <rPr>
        <b/>
        <u/>
        <sz val="11"/>
        <color theme="1"/>
        <rFont val="Calibri"/>
        <family val="2"/>
        <charset val="238"/>
        <scheme val="minor"/>
      </rPr>
      <t>0613-Реформа јавне управе</t>
    </r>
  </si>
  <si>
    <r>
      <t xml:space="preserve">            </t>
    </r>
    <r>
      <rPr>
        <i/>
        <u/>
        <sz val="11"/>
        <color theme="1"/>
        <rFont val="Calibri"/>
        <family val="2"/>
        <charset val="238"/>
        <scheme val="minor"/>
      </rPr>
      <t>7019-ИПА 2014-Реформа јавне управе</t>
    </r>
  </si>
  <si>
    <t xml:space="preserve">                424000-СПЕЦИЈАЛИЗОВАНЕ УСЛУГЕ</t>
  </si>
  <si>
    <t xml:space="preserve">                                                                                 УКУПНО 56-Финансијска помоћ ЕУ:</t>
  </si>
  <si>
    <t>444000-ПРАТЕЋИ ТРОШКОВИ ЗАДУЖИВАЊА</t>
  </si>
  <si>
    <t>РАЗДЕО/ГЛАВА/ОРГАНИЗАЦИЈА/ИЗВОР ФИНАНСИРАЊА/ПРОГРАМ/ПРОЈЕКАТ/ФУНКЦИЈА/ЕКОНОМСКА КЛАСИФИКАЦИЈА</t>
  </si>
  <si>
    <t xml:space="preserve">                         Укупно </t>
  </si>
  <si>
    <t xml:space="preserve">      07 - Трансфери од других нивоа власти</t>
  </si>
  <si>
    <t xml:space="preserve">                                        УКУПНО 07- Трансфери од других нивоа власти:</t>
  </si>
  <si>
    <t>ПРЕГЛЕД ИЗВРШЕЊА  СРЕДСТАВА  МДУЛС ПРЕМА  ЗАКОНУ О БУЏЕТУ ЗА 2019. ГОДИНУ ПО ПРОГРАМИМА/ ПРОГРАМСКИМ АКТИВНОСТИМ 
ДО 31.12.2019 ГОДИНЕ</t>
  </si>
  <si>
    <t xml:space="preserve">                         07-Трансфер од других нивоа власти </t>
  </si>
  <si>
    <r>
      <t xml:space="preserve">               </t>
    </r>
    <r>
      <rPr>
        <i/>
        <u/>
        <sz val="11"/>
        <color theme="1"/>
        <rFont val="Calibri"/>
        <family val="2"/>
        <charset val="238"/>
        <scheme val="minor"/>
      </rPr>
      <t xml:space="preserve">4002-Подршка спровођењу Акционог плана Стратегије реформе јавне управе-
               реформа локалне самоуправе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</si>
</sst>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Din&quot;_-;\-* #,##0\ &quot;Din&quot;_-;_-* &quot;-&quot;\ &quot;Din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38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name val="Calibri"/>
      <family val="2"/>
    </font>
    <font>
      <i/>
      <u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6">
    <xf numFmtId="0" fontId="0" fillId="0" borderId="0" xfId="0"/>
    <xf numFmtId="4" fontId="0" fillId="0" borderId="0" xfId="0" applyNumberFormat="1"/>
    <xf numFmtId="0" fontId="0" fillId="0" borderId="0" xfId="0" applyAlignment="1">
      <alignment horizontal="left" indent="7"/>
    </xf>
    <xf numFmtId="0" fontId="0" fillId="0" borderId="0" xfId="0" applyAlignment="1">
      <alignment horizontal="left" indent="4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9" fontId="0" fillId="0" borderId="0" xfId="1" applyFont="1"/>
    <xf numFmtId="0" fontId="5" fillId="0" borderId="0" xfId="0" applyFont="1" applyAlignment="1">
      <alignment horizontal="left" indent="4"/>
    </xf>
    <xf numFmtId="4" fontId="5" fillId="0" borderId="0" xfId="0" applyNumberFormat="1" applyFont="1"/>
    <xf numFmtId="9" fontId="5" fillId="0" borderId="0" xfId="1" applyFont="1"/>
    <xf numFmtId="0" fontId="5" fillId="0" borderId="0" xfId="0" applyFont="1"/>
    <xf numFmtId="0" fontId="6" fillId="0" borderId="0" xfId="0" applyFont="1" applyAlignment="1">
      <alignment horizontal="left" indent="5"/>
    </xf>
    <xf numFmtId="4" fontId="6" fillId="0" borderId="0" xfId="0" applyNumberFormat="1" applyFont="1"/>
    <xf numFmtId="9" fontId="6" fillId="0" borderId="0" xfId="1" applyFont="1"/>
    <xf numFmtId="0" fontId="6" fillId="0" borderId="0" xfId="0" applyFont="1"/>
    <xf numFmtId="4" fontId="4" fillId="2" borderId="0" xfId="0" applyNumberFormat="1" applyFont="1" applyFill="1"/>
    <xf numFmtId="9" fontId="4" fillId="2" borderId="0" xfId="1" applyFont="1" applyFill="1"/>
    <xf numFmtId="0" fontId="4" fillId="2" borderId="0" xfId="0" applyFont="1" applyFill="1" applyAlignment="1">
      <alignment vertical="center" wrapText="1"/>
    </xf>
    <xf numFmtId="0" fontId="7" fillId="0" borderId="0" xfId="0" applyFont="1"/>
    <xf numFmtId="4" fontId="0" fillId="0" borderId="0" xfId="0" applyNumberFormat="1" applyBorder="1"/>
    <xf numFmtId="4" fontId="5" fillId="0" borderId="0" xfId="0" applyNumberFormat="1" applyFont="1" applyBorder="1"/>
    <xf numFmtId="4" fontId="6" fillId="0" borderId="0" xfId="0" applyNumberFormat="1" applyFont="1" applyBorder="1"/>
    <xf numFmtId="4" fontId="8" fillId="0" borderId="0" xfId="0" applyNumberFormat="1" applyFont="1" applyBorder="1"/>
    <xf numFmtId="4" fontId="9" fillId="0" borderId="0" xfId="0" applyNumberFormat="1" applyFont="1" applyBorder="1"/>
    <xf numFmtId="4" fontId="10" fillId="0" borderId="0" xfId="0" applyNumberFormat="1" applyFont="1" applyBorder="1"/>
    <xf numFmtId="9" fontId="0" fillId="0" borderId="0" xfId="1" applyFont="1" applyBorder="1"/>
    <xf numFmtId="9" fontId="6" fillId="0" borderId="0" xfId="1" applyFont="1" applyBorder="1"/>
    <xf numFmtId="9" fontId="5" fillId="0" borderId="0" xfId="1" applyFont="1" applyBorder="1"/>
    <xf numFmtId="0" fontId="11" fillId="0" borderId="0" xfId="0" applyFont="1" applyAlignment="1">
      <alignment horizontal="left" indent="5"/>
    </xf>
    <xf numFmtId="0" fontId="0" fillId="0" borderId="0" xfId="0" applyFont="1" applyAlignment="1">
      <alignment horizontal="left" indent="7"/>
    </xf>
    <xf numFmtId="0" fontId="0" fillId="0" borderId="0" xfId="0" applyFont="1" applyAlignment="1">
      <alignment horizontal="left" indent="5"/>
    </xf>
    <xf numFmtId="4" fontId="0" fillId="0" borderId="0" xfId="0" applyNumberFormat="1" applyFont="1" applyBorder="1"/>
    <xf numFmtId="4" fontId="8" fillId="0" borderId="0" xfId="0" applyNumberFormat="1" applyFont="1"/>
    <xf numFmtId="9" fontId="8" fillId="0" borderId="0" xfId="1" applyFont="1" applyBorder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4" fontId="0" fillId="0" borderId="0" xfId="0" applyNumberFormat="1" applyFill="1" applyBorder="1"/>
    <xf numFmtId="4" fontId="0" fillId="0" borderId="0" xfId="0" applyNumberFormat="1" applyFill="1"/>
    <xf numFmtId="4" fontId="5" fillId="0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4" fillId="0" borderId="0" xfId="0" applyFont="1" applyAlignment="1">
      <alignment horizontal="left" vertical="top"/>
    </xf>
    <xf numFmtId="4" fontId="4" fillId="0" borderId="0" xfId="0" applyNumberFormat="1" applyFont="1"/>
    <xf numFmtId="9" fontId="4" fillId="0" borderId="0" xfId="1" applyFont="1"/>
    <xf numFmtId="0" fontId="0" fillId="4" borderId="0" xfId="0" applyFill="1" applyAlignment="1">
      <alignment horizontal="left" indent="3"/>
    </xf>
    <xf numFmtId="4" fontId="0" fillId="4" borderId="0" xfId="0" applyNumberFormat="1" applyFill="1"/>
    <xf numFmtId="9" fontId="0" fillId="4" borderId="0" xfId="1" applyFont="1" applyFill="1"/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 indent="6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8" fillId="0" borderId="0" xfId="0" applyNumberFormat="1" applyFont="1" applyFill="1"/>
    <xf numFmtId="9" fontId="11" fillId="0" borderId="0" xfId="1" applyFont="1" applyBorder="1"/>
    <xf numFmtId="4" fontId="12" fillId="0" borderId="0" xfId="0" applyNumberFormat="1" applyFont="1"/>
    <xf numFmtId="9" fontId="2" fillId="0" borderId="0" xfId="1" applyFont="1" applyBorder="1"/>
    <xf numFmtId="0" fontId="0" fillId="4" borderId="0" xfId="0" applyFill="1" applyAlignment="1">
      <alignment horizontal="left"/>
    </xf>
    <xf numFmtId="0" fontId="0" fillId="4" borderId="0" xfId="0" applyFill="1"/>
    <xf numFmtId="0" fontId="0" fillId="3" borderId="0" xfId="0" applyFill="1"/>
    <xf numFmtId="0" fontId="0" fillId="2" borderId="0" xfId="0" applyFill="1"/>
    <xf numFmtId="0" fontId="0" fillId="0" borderId="0" xfId="0" applyAlignment="1">
      <alignment vertical="center" wrapText="1"/>
    </xf>
    <xf numFmtId="0" fontId="4" fillId="2" borderId="0" xfId="0" applyFont="1" applyFill="1"/>
    <xf numFmtId="9" fontId="5" fillId="2" borderId="0" xfId="1" applyFont="1" applyFill="1" applyBorder="1"/>
    <xf numFmtId="4" fontId="1" fillId="4" borderId="0" xfId="0" applyNumberFormat="1" applyFont="1" applyFill="1"/>
    <xf numFmtId="9" fontId="1" fillId="2" borderId="0" xfId="1" applyFont="1" applyFill="1"/>
    <xf numFmtId="9" fontId="0" fillId="4" borderId="0" xfId="0" applyNumberFormat="1" applyFill="1"/>
    <xf numFmtId="4" fontId="13" fillId="0" borderId="0" xfId="0" applyNumberFormat="1" applyFont="1" applyBorder="1"/>
    <xf numFmtId="4" fontId="14" fillId="0" borderId="0" xfId="0" applyNumberFormat="1" applyFont="1" applyBorder="1"/>
    <xf numFmtId="4" fontId="14" fillId="0" borderId="0" xfId="0" applyNumberFormat="1" applyFont="1" applyFill="1" applyBorder="1"/>
    <xf numFmtId="4" fontId="15" fillId="0" borderId="0" xfId="0" applyNumberFormat="1" applyFont="1" applyBorder="1"/>
    <xf numFmtId="4" fontId="16" fillId="0" borderId="0" xfId="0" applyNumberFormat="1" applyFont="1" applyFill="1" applyBorder="1"/>
    <xf numFmtId="4" fontId="13" fillId="0" borderId="0" xfId="0" applyNumberFormat="1" applyFont="1" applyFill="1" applyBorder="1"/>
    <xf numFmtId="4" fontId="15" fillId="0" borderId="0" xfId="0" applyNumberFormat="1" applyFont="1" applyFill="1" applyBorder="1"/>
    <xf numFmtId="4" fontId="7" fillId="0" borderId="0" xfId="0" applyNumberFormat="1" applyFont="1" applyBorder="1"/>
    <xf numFmtId="4" fontId="7" fillId="0" borderId="0" xfId="0" applyNumberFormat="1" applyFont="1" applyFill="1" applyBorder="1"/>
    <xf numFmtId="9" fontId="17" fillId="5" borderId="0" xfId="1" applyFont="1" applyFill="1"/>
    <xf numFmtId="4" fontId="4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42" fontId="6" fillId="0" borderId="0" xfId="0" applyNumberFormat="1" applyFont="1" applyAlignment="1">
      <alignment horizontal="left" wrapText="1" indent="5"/>
    </xf>
    <xf numFmtId="0" fontId="0" fillId="0" borderId="0" xfId="0" applyAlignment="1">
      <alignment horizontal="left" wrapText="1" indent="7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0"/>
  <sheetViews>
    <sheetView tabSelected="1" zoomScaleNormal="100" zoomScaleSheetLayoutView="100" workbookViewId="0">
      <pane ySplit="1" topLeftCell="A89" activePane="bottomLeft" state="frozen"/>
      <selection pane="bottomLeft" activeCell="A158" sqref="A158"/>
    </sheetView>
  </sheetViews>
  <sheetFormatPr defaultRowHeight="15" x14ac:dyDescent="0.25"/>
  <cols>
    <col min="1" max="1" width="78.5703125" customWidth="1"/>
    <col min="2" max="2" width="21.140625" style="1" customWidth="1"/>
    <col min="3" max="3" width="16.28515625" style="1" customWidth="1"/>
    <col min="4" max="4" width="17.42578125" style="40" customWidth="1"/>
    <col min="5" max="5" width="17.7109375" style="1" customWidth="1"/>
    <col min="6" max="6" width="11.42578125" customWidth="1"/>
    <col min="7" max="7" width="13.85546875" customWidth="1"/>
    <col min="9" max="9" width="9.140625" style="36"/>
  </cols>
  <sheetData>
    <row r="1" spans="1:6" x14ac:dyDescent="0.25">
      <c r="F1" s="20" t="s">
        <v>50</v>
      </c>
    </row>
    <row r="2" spans="1:6" x14ac:dyDescent="0.25">
      <c r="F2" s="20"/>
    </row>
    <row r="3" spans="1:6" ht="36" customHeight="1" x14ac:dyDescent="0.25">
      <c r="A3" s="83" t="s">
        <v>98</v>
      </c>
      <c r="B3" s="83"/>
      <c r="C3" s="83"/>
      <c r="D3" s="83"/>
      <c r="E3" s="83"/>
      <c r="F3" s="83"/>
    </row>
    <row r="5" spans="1:6" ht="45" x14ac:dyDescent="0.25">
      <c r="A5" s="19" t="s">
        <v>94</v>
      </c>
      <c r="B5" s="81" t="s">
        <v>41</v>
      </c>
      <c r="C5" s="81" t="s">
        <v>42</v>
      </c>
      <c r="D5" s="81" t="s">
        <v>43</v>
      </c>
      <c r="E5" s="81" t="s">
        <v>49</v>
      </c>
      <c r="F5" s="19"/>
    </row>
    <row r="6" spans="1:6" x14ac:dyDescent="0.25">
      <c r="A6" s="4" t="s">
        <v>44</v>
      </c>
      <c r="D6" s="39"/>
      <c r="F6" s="1"/>
    </row>
    <row r="7" spans="1:6" x14ac:dyDescent="0.25">
      <c r="A7" s="5" t="s">
        <v>45</v>
      </c>
      <c r="F7" s="1"/>
    </row>
    <row r="8" spans="1:6" x14ac:dyDescent="0.25">
      <c r="A8" s="6" t="s">
        <v>46</v>
      </c>
      <c r="F8" s="1"/>
    </row>
    <row r="9" spans="1:6" x14ac:dyDescent="0.25">
      <c r="A9" s="6"/>
      <c r="F9" s="1"/>
    </row>
    <row r="10" spans="1:6" x14ac:dyDescent="0.25">
      <c r="A10" s="47" t="s">
        <v>53</v>
      </c>
      <c r="B10" s="48">
        <f>SUM(B146)</f>
        <v>1342814000</v>
      </c>
      <c r="C10" s="48">
        <f t="shared" ref="C10:E10" si="0">SUM(C146)</f>
        <v>1508419000</v>
      </c>
      <c r="D10" s="48">
        <f t="shared" si="0"/>
        <v>1367445777.74</v>
      </c>
      <c r="E10" s="48">
        <f t="shared" si="0"/>
        <v>140973222.25999999</v>
      </c>
      <c r="F10" s="49">
        <f t="shared" ref="F10:F15" si="1">SUM(D10/C10)</f>
        <v>0.90654239819307503</v>
      </c>
    </row>
    <row r="11" spans="1:6" x14ac:dyDescent="0.25">
      <c r="A11" s="47" t="s">
        <v>54</v>
      </c>
      <c r="B11" s="48">
        <f>SUM(B164)</f>
        <v>76053000</v>
      </c>
      <c r="C11" s="48">
        <f t="shared" ref="C11:E11" si="2">SUM(C164)</f>
        <v>76053000</v>
      </c>
      <c r="D11" s="48">
        <f t="shared" si="2"/>
        <v>62571131.520000003</v>
      </c>
      <c r="E11" s="48">
        <f t="shared" si="2"/>
        <v>13481868.479999997</v>
      </c>
      <c r="F11" s="49">
        <f t="shared" si="1"/>
        <v>0.82273061575480266</v>
      </c>
    </row>
    <row r="12" spans="1:6" x14ac:dyDescent="0.25">
      <c r="A12" s="47" t="s">
        <v>55</v>
      </c>
      <c r="B12" s="48">
        <f>SUM(B181)</f>
        <v>14351000</v>
      </c>
      <c r="C12" s="48">
        <f t="shared" ref="C12:E12" si="3">SUM(C181)</f>
        <v>15187000</v>
      </c>
      <c r="D12" s="48">
        <f t="shared" si="3"/>
        <v>15185144.129999999</v>
      </c>
      <c r="E12" s="48">
        <f t="shared" si="3"/>
        <v>1855.8700000010431</v>
      </c>
      <c r="F12" s="49">
        <f t="shared" si="1"/>
        <v>0.99987779877526828</v>
      </c>
    </row>
    <row r="13" spans="1:6" x14ac:dyDescent="0.25">
      <c r="A13" s="47" t="s">
        <v>99</v>
      </c>
      <c r="B13" s="48">
        <f>SUM(B190)</f>
        <v>0</v>
      </c>
      <c r="C13" s="48">
        <f t="shared" ref="C13:D13" si="4">SUM(C190)</f>
        <v>480000</v>
      </c>
      <c r="D13" s="48">
        <f t="shared" si="4"/>
        <v>0</v>
      </c>
      <c r="E13" s="48">
        <f t="shared" ref="E13" si="5">C13-D13</f>
        <v>480000</v>
      </c>
      <c r="F13" s="49">
        <f t="shared" si="1"/>
        <v>0</v>
      </c>
    </row>
    <row r="14" spans="1:6" x14ac:dyDescent="0.25">
      <c r="A14" s="47" t="s">
        <v>57</v>
      </c>
      <c r="B14" s="48">
        <f>SUM(B210)</f>
        <v>3000</v>
      </c>
      <c r="C14" s="48">
        <f t="shared" ref="C14:E14" si="6">SUM(C210)</f>
        <v>98000</v>
      </c>
      <c r="D14" s="48">
        <f t="shared" si="6"/>
        <v>84371.520000000004</v>
      </c>
      <c r="E14" s="48">
        <f t="shared" si="6"/>
        <v>13628.479999999996</v>
      </c>
      <c r="F14" s="49">
        <f t="shared" si="1"/>
        <v>0.86093387755102047</v>
      </c>
    </row>
    <row r="15" spans="1:6" x14ac:dyDescent="0.25">
      <c r="A15" s="47" t="s">
        <v>56</v>
      </c>
      <c r="B15" s="48">
        <f>SUM(B220)</f>
        <v>20900000</v>
      </c>
      <c r="C15" s="48">
        <f t="shared" ref="C15:E15" si="7">SUM(C220)</f>
        <v>20900000</v>
      </c>
      <c r="D15" s="48">
        <f t="shared" si="7"/>
        <v>0</v>
      </c>
      <c r="E15" s="48">
        <f t="shared" si="7"/>
        <v>20900000</v>
      </c>
      <c r="F15" s="49">
        <f t="shared" si="1"/>
        <v>0</v>
      </c>
    </row>
    <row r="16" spans="1:6" ht="15.75" x14ac:dyDescent="0.25">
      <c r="A16" s="82" t="s">
        <v>95</v>
      </c>
      <c r="B16" s="51">
        <f>SUM(B10:B15)</f>
        <v>1454121000</v>
      </c>
      <c r="C16" s="51">
        <f t="shared" ref="C16:D16" si="8">SUM(C10:C15)</f>
        <v>1621137000</v>
      </c>
      <c r="D16" s="51">
        <f t="shared" si="8"/>
        <v>1445286424.9100001</v>
      </c>
      <c r="E16" s="51">
        <f>SUM(C16-D16)</f>
        <v>175850575.08999991</v>
      </c>
      <c r="F16" s="80">
        <f>SUM(D16/C16)</f>
        <v>0.89152639469088679</v>
      </c>
    </row>
    <row r="17" spans="1:9" x14ac:dyDescent="0.25">
      <c r="A17" s="6"/>
      <c r="F17" s="1"/>
    </row>
    <row r="18" spans="1:9" x14ac:dyDescent="0.25">
      <c r="A18" s="6"/>
      <c r="F18" s="1"/>
    </row>
    <row r="19" spans="1:9" x14ac:dyDescent="0.25">
      <c r="A19" s="50" t="s">
        <v>47</v>
      </c>
      <c r="B19" s="51">
        <f>SUM(B146)</f>
        <v>1342814000</v>
      </c>
      <c r="C19" s="51">
        <f>SUM(C146)</f>
        <v>1508419000</v>
      </c>
      <c r="D19" s="51">
        <f>SUM(D21+D80+D105+D134)</f>
        <v>1367445777.74</v>
      </c>
      <c r="E19" s="51">
        <f>SUM(C19-D19)</f>
        <v>140973222.25999999</v>
      </c>
      <c r="F19" s="52">
        <f>SUM(D19/C19)</f>
        <v>0.90654239819307503</v>
      </c>
    </row>
    <row r="20" spans="1:9" x14ac:dyDescent="0.25">
      <c r="A20" s="7"/>
      <c r="F20" s="8"/>
    </row>
    <row r="21" spans="1:9" s="12" customFormat="1" x14ac:dyDescent="0.25">
      <c r="A21" s="9" t="s">
        <v>48</v>
      </c>
      <c r="B21" s="10">
        <f>SUM(B23+B38+B45+B51++B70+B73)</f>
        <v>645814000</v>
      </c>
      <c r="C21" s="10">
        <f>SUM(C23+C38+C45+C51++C70+C73)</f>
        <v>663668000</v>
      </c>
      <c r="D21" s="41">
        <f>SUM(D23+D38+D45+D51++D70+D73)</f>
        <v>559612301.26999998</v>
      </c>
      <c r="E21" s="10">
        <f>SUM(C21-D21)</f>
        <v>104055698.73000002</v>
      </c>
      <c r="F21" s="11">
        <f>SUM(D21/C21)</f>
        <v>0.84321121595436266</v>
      </c>
      <c r="I21" s="37"/>
    </row>
    <row r="22" spans="1:9" x14ac:dyDescent="0.25">
      <c r="A22" s="3"/>
      <c r="F22" s="8"/>
    </row>
    <row r="23" spans="1:9" s="16" customFormat="1" x14ac:dyDescent="0.25">
      <c r="A23" s="13" t="s">
        <v>0</v>
      </c>
      <c r="B23" s="14">
        <f>SUM(B24:B36)</f>
        <v>53908000</v>
      </c>
      <c r="C23" s="14">
        <f>SUM(C24:C36)</f>
        <v>53528000</v>
      </c>
      <c r="D23" s="42">
        <f>SUM(D24:D36)</f>
        <v>43898881.970000006</v>
      </c>
      <c r="E23" s="34">
        <f>SUM(C23-D23)</f>
        <v>9629118.0299999937</v>
      </c>
      <c r="F23" s="15">
        <f t="shared" ref="F23:F85" si="9">SUM(D23/C23)</f>
        <v>0.82011063312658805</v>
      </c>
      <c r="I23" s="38"/>
    </row>
    <row r="24" spans="1:9" x14ac:dyDescent="0.25">
      <c r="A24" s="2" t="s">
        <v>1</v>
      </c>
      <c r="B24" s="21">
        <v>27272000</v>
      </c>
      <c r="C24" s="72">
        <v>26948000</v>
      </c>
      <c r="D24" s="43">
        <v>25720451.469999999</v>
      </c>
      <c r="E24" s="1">
        <f>SUM(C24-D24)</f>
        <v>1227548.5300000012</v>
      </c>
      <c r="F24" s="27">
        <f t="shared" si="9"/>
        <v>0.95444750890604124</v>
      </c>
    </row>
    <row r="25" spans="1:9" x14ac:dyDescent="0.25">
      <c r="A25" s="2" t="s">
        <v>2</v>
      </c>
      <c r="B25" s="21">
        <v>4678000</v>
      </c>
      <c r="C25" s="72">
        <v>4622000</v>
      </c>
      <c r="D25" s="43">
        <v>4411057.3099999996</v>
      </c>
      <c r="E25" s="1">
        <f t="shared" ref="E25:E83" si="10">SUM(C25-D25)</f>
        <v>210942.69000000041</v>
      </c>
      <c r="F25" s="27">
        <f t="shared" si="9"/>
        <v>0.95436116616183464</v>
      </c>
    </row>
    <row r="26" spans="1:9" x14ac:dyDescent="0.25">
      <c r="A26" s="2" t="s">
        <v>3</v>
      </c>
      <c r="B26" s="21">
        <v>100000</v>
      </c>
      <c r="C26" s="26">
        <v>100000</v>
      </c>
      <c r="D26" s="43">
        <v>64000</v>
      </c>
      <c r="E26" s="1">
        <f t="shared" si="10"/>
        <v>36000</v>
      </c>
      <c r="F26" s="27">
        <f t="shared" si="9"/>
        <v>0.64</v>
      </c>
    </row>
    <row r="27" spans="1:9" x14ac:dyDescent="0.25">
      <c r="A27" s="2" t="s">
        <v>4</v>
      </c>
      <c r="B27" s="21">
        <v>400000</v>
      </c>
      <c r="C27" s="26">
        <v>400000</v>
      </c>
      <c r="D27" s="43">
        <v>58191.11</v>
      </c>
      <c r="E27" s="1">
        <f t="shared" si="10"/>
        <v>341808.89</v>
      </c>
      <c r="F27" s="27">
        <f t="shared" si="9"/>
        <v>0.145477775</v>
      </c>
    </row>
    <row r="28" spans="1:9" x14ac:dyDescent="0.25">
      <c r="A28" s="2" t="s">
        <v>5</v>
      </c>
      <c r="B28" s="21">
        <v>800000</v>
      </c>
      <c r="C28" s="26">
        <v>800000</v>
      </c>
      <c r="D28" s="43">
        <v>213539.25</v>
      </c>
      <c r="E28" s="1">
        <f t="shared" si="10"/>
        <v>586460.75</v>
      </c>
      <c r="F28" s="27">
        <f t="shared" si="9"/>
        <v>0.2669240625</v>
      </c>
    </row>
    <row r="29" spans="1:9" x14ac:dyDescent="0.25">
      <c r="A29" s="2" t="s">
        <v>6</v>
      </c>
      <c r="B29" s="21">
        <v>536000</v>
      </c>
      <c r="C29" s="26">
        <v>536000</v>
      </c>
      <c r="D29" s="43">
        <v>414477.37</v>
      </c>
      <c r="E29" s="1">
        <f t="shared" si="10"/>
        <v>121522.63</v>
      </c>
      <c r="F29" s="27">
        <f t="shared" si="9"/>
        <v>0.77327867537313433</v>
      </c>
    </row>
    <row r="30" spans="1:9" x14ac:dyDescent="0.25">
      <c r="A30" s="2" t="s">
        <v>7</v>
      </c>
      <c r="B30" s="21">
        <v>1210000</v>
      </c>
      <c r="C30" s="26">
        <v>1210000</v>
      </c>
      <c r="D30" s="43">
        <v>677231.35</v>
      </c>
      <c r="E30" s="1">
        <f t="shared" si="10"/>
        <v>532768.65</v>
      </c>
      <c r="F30" s="27">
        <f t="shared" si="9"/>
        <v>0.5596953305785124</v>
      </c>
    </row>
    <row r="31" spans="1:9" x14ac:dyDescent="0.25">
      <c r="A31" s="2" t="s">
        <v>8</v>
      </c>
      <c r="B31" s="21">
        <v>850000</v>
      </c>
      <c r="C31" s="26">
        <v>850000</v>
      </c>
      <c r="D31" s="43">
        <v>450786.72</v>
      </c>
      <c r="E31" s="1">
        <f t="shared" si="10"/>
        <v>399213.28</v>
      </c>
      <c r="F31" s="27">
        <f t="shared" si="9"/>
        <v>0.53033731764705883</v>
      </c>
    </row>
    <row r="32" spans="1:9" x14ac:dyDescent="0.25">
      <c r="A32" s="2" t="s">
        <v>9</v>
      </c>
      <c r="B32" s="21">
        <v>2482000</v>
      </c>
      <c r="C32" s="26">
        <v>2482000</v>
      </c>
      <c r="D32" s="43">
        <v>1074755.8500000001</v>
      </c>
      <c r="E32" s="1">
        <f t="shared" si="10"/>
        <v>1407244.15</v>
      </c>
      <c r="F32" s="27">
        <f t="shared" si="9"/>
        <v>0.43302008460918617</v>
      </c>
    </row>
    <row r="33" spans="1:9" x14ac:dyDescent="0.25">
      <c r="A33" s="2" t="s">
        <v>10</v>
      </c>
      <c r="B33" s="21">
        <v>3060000</v>
      </c>
      <c r="C33" s="26">
        <v>3060000</v>
      </c>
      <c r="D33" s="43">
        <v>1042139.84</v>
      </c>
      <c r="E33" s="1">
        <f t="shared" si="10"/>
        <v>2017860.1600000001</v>
      </c>
      <c r="F33" s="27">
        <f t="shared" si="9"/>
        <v>0.34056857516339867</v>
      </c>
    </row>
    <row r="34" spans="1:9" x14ac:dyDescent="0.25">
      <c r="A34" s="2" t="s">
        <v>11</v>
      </c>
      <c r="B34" s="21">
        <v>2280000</v>
      </c>
      <c r="C34" s="26">
        <v>2280000</v>
      </c>
      <c r="D34" s="43">
        <v>1606447.7</v>
      </c>
      <c r="E34" s="1">
        <f t="shared" si="10"/>
        <v>673552.3</v>
      </c>
      <c r="F34" s="27">
        <f t="shared" si="9"/>
        <v>0.70458232456140346</v>
      </c>
    </row>
    <row r="35" spans="1:9" x14ac:dyDescent="0.25">
      <c r="A35" s="2" t="s">
        <v>12</v>
      </c>
      <c r="B35" s="21">
        <v>400000</v>
      </c>
      <c r="C35" s="26">
        <v>400000</v>
      </c>
      <c r="D35" s="43">
        <v>107330</v>
      </c>
      <c r="E35" s="1">
        <f t="shared" si="10"/>
        <v>292670</v>
      </c>
      <c r="F35" s="27">
        <f t="shared" si="9"/>
        <v>0.26832499999999998</v>
      </c>
    </row>
    <row r="36" spans="1:9" x14ac:dyDescent="0.25">
      <c r="A36" s="2" t="s">
        <v>13</v>
      </c>
      <c r="B36" s="21">
        <v>9840000</v>
      </c>
      <c r="C36" s="26">
        <v>9840000</v>
      </c>
      <c r="D36" s="43">
        <v>8058474</v>
      </c>
      <c r="E36" s="1">
        <f t="shared" si="10"/>
        <v>1781526</v>
      </c>
      <c r="F36" s="27">
        <f t="shared" si="9"/>
        <v>0.81895060975609757</v>
      </c>
    </row>
    <row r="37" spans="1:9" x14ac:dyDescent="0.25">
      <c r="A37" s="2"/>
      <c r="B37" s="21"/>
      <c r="C37" s="21"/>
      <c r="D37" s="39"/>
      <c r="F37" s="27"/>
    </row>
    <row r="38" spans="1:9" s="16" customFormat="1" x14ac:dyDescent="0.25">
      <c r="A38" s="13" t="s">
        <v>14</v>
      </c>
      <c r="B38" s="23">
        <f>SUM(B39:B43)</f>
        <v>67701000</v>
      </c>
      <c r="C38" s="23">
        <f>SUM(C39:C43)</f>
        <v>73440000</v>
      </c>
      <c r="D38" s="44">
        <f>SUM(D39:D43)</f>
        <v>68983430.530000001</v>
      </c>
      <c r="E38" s="34">
        <f t="shared" si="10"/>
        <v>4456569.4699999988</v>
      </c>
      <c r="F38" s="28">
        <f t="shared" si="9"/>
        <v>0.93931686451525054</v>
      </c>
      <c r="I38" s="38"/>
    </row>
    <row r="39" spans="1:9" x14ac:dyDescent="0.25">
      <c r="A39" s="2" t="s">
        <v>1</v>
      </c>
      <c r="B39" s="21">
        <v>18874000</v>
      </c>
      <c r="C39" s="72">
        <v>19505000</v>
      </c>
      <c r="D39" s="43">
        <v>17884760.100000001</v>
      </c>
      <c r="E39" s="1">
        <f t="shared" si="10"/>
        <v>1620239.8999999985</v>
      </c>
      <c r="F39" s="27">
        <f t="shared" si="9"/>
        <v>0.91693207382722386</v>
      </c>
    </row>
    <row r="40" spans="1:9" x14ac:dyDescent="0.25">
      <c r="A40" s="2" t="s">
        <v>2</v>
      </c>
      <c r="B40" s="21">
        <v>3237000</v>
      </c>
      <c r="C40" s="72">
        <v>3345000</v>
      </c>
      <c r="D40" s="43">
        <v>3067236.32</v>
      </c>
      <c r="E40" s="1">
        <f t="shared" si="10"/>
        <v>277763.68000000017</v>
      </c>
      <c r="F40" s="27">
        <f t="shared" si="9"/>
        <v>0.91696153064275032</v>
      </c>
    </row>
    <row r="41" spans="1:9" x14ac:dyDescent="0.25">
      <c r="A41" s="2" t="s">
        <v>8</v>
      </c>
      <c r="B41" s="21">
        <v>154000</v>
      </c>
      <c r="C41" s="26">
        <v>154000</v>
      </c>
      <c r="D41" s="43">
        <v>106517.68</v>
      </c>
      <c r="E41" s="1">
        <f t="shared" si="10"/>
        <v>47482.320000000007</v>
      </c>
      <c r="F41" s="27">
        <f t="shared" si="9"/>
        <v>0.69167324675324671</v>
      </c>
    </row>
    <row r="42" spans="1:9" x14ac:dyDescent="0.25">
      <c r="A42" s="2" t="s">
        <v>9</v>
      </c>
      <c r="B42" s="21">
        <v>5436000</v>
      </c>
      <c r="C42" s="26">
        <v>5436000</v>
      </c>
      <c r="D42" s="43">
        <v>2924916.43</v>
      </c>
      <c r="E42" s="1">
        <f t="shared" si="10"/>
        <v>2511083.5699999998</v>
      </c>
      <c r="F42" s="27">
        <f t="shared" si="9"/>
        <v>0.53806409676232525</v>
      </c>
    </row>
    <row r="43" spans="1:9" x14ac:dyDescent="0.25">
      <c r="A43" s="2" t="s">
        <v>15</v>
      </c>
      <c r="B43" s="21">
        <v>40000000</v>
      </c>
      <c r="C43" s="72">
        <v>45000000</v>
      </c>
      <c r="D43" s="43">
        <v>45000000</v>
      </c>
      <c r="E43" s="1">
        <f t="shared" si="10"/>
        <v>0</v>
      </c>
      <c r="F43" s="27">
        <f t="shared" si="9"/>
        <v>1</v>
      </c>
    </row>
    <row r="44" spans="1:9" x14ac:dyDescent="0.25">
      <c r="A44" s="2"/>
      <c r="B44" s="21"/>
      <c r="C44" s="21"/>
      <c r="D44" s="39"/>
      <c r="F44" s="27"/>
    </row>
    <row r="45" spans="1:9" s="16" customFormat="1" x14ac:dyDescent="0.25">
      <c r="A45" s="13" t="s">
        <v>16</v>
      </c>
      <c r="B45" s="23">
        <f>SUM(B46:B49)</f>
        <v>51374000</v>
      </c>
      <c r="C45" s="23">
        <f>SUM(C46:C49)</f>
        <v>51461000</v>
      </c>
      <c r="D45" s="44">
        <f>SUM(D46:D49)</f>
        <v>46910776.530000001</v>
      </c>
      <c r="E45" s="34">
        <f t="shared" si="10"/>
        <v>4550223.4699999988</v>
      </c>
      <c r="F45" s="28">
        <f t="shared" si="9"/>
        <v>0.91157918676279126</v>
      </c>
      <c r="I45" s="38"/>
    </row>
    <row r="46" spans="1:9" x14ac:dyDescent="0.25">
      <c r="A46" s="2" t="s">
        <v>1</v>
      </c>
      <c r="B46" s="21">
        <v>12413000</v>
      </c>
      <c r="C46" s="72">
        <v>12487000</v>
      </c>
      <c r="D46" s="73">
        <v>10908891.1</v>
      </c>
      <c r="E46" s="1">
        <f t="shared" si="10"/>
        <v>1578108.9000000004</v>
      </c>
      <c r="F46" s="27">
        <f t="shared" si="9"/>
        <v>0.87361985264675257</v>
      </c>
    </row>
    <row r="47" spans="1:9" x14ac:dyDescent="0.25">
      <c r="A47" s="2" t="s">
        <v>2</v>
      </c>
      <c r="B47" s="21">
        <v>2129000</v>
      </c>
      <c r="C47" s="72">
        <v>2142000</v>
      </c>
      <c r="D47" s="73">
        <v>1870874.8</v>
      </c>
      <c r="E47" s="1">
        <f t="shared" si="10"/>
        <v>271125.19999999995</v>
      </c>
      <c r="F47" s="27">
        <f t="shared" si="9"/>
        <v>0.87342427637721753</v>
      </c>
    </row>
    <row r="48" spans="1:9" x14ac:dyDescent="0.25">
      <c r="A48" s="2" t="s">
        <v>8</v>
      </c>
      <c r="B48" s="21">
        <v>720000</v>
      </c>
      <c r="C48" s="72">
        <v>720000</v>
      </c>
      <c r="D48" s="73">
        <v>458016.58</v>
      </c>
      <c r="E48" s="1">
        <f t="shared" si="10"/>
        <v>261983.41999999998</v>
      </c>
      <c r="F48" s="27">
        <f t="shared" si="9"/>
        <v>0.63613413888888892</v>
      </c>
    </row>
    <row r="49" spans="1:9" x14ac:dyDescent="0.25">
      <c r="A49" s="2" t="s">
        <v>9</v>
      </c>
      <c r="B49" s="21">
        <v>36112000</v>
      </c>
      <c r="C49" s="72">
        <v>36112000</v>
      </c>
      <c r="D49" s="73">
        <v>33672994.049999997</v>
      </c>
      <c r="E49" s="1">
        <f t="shared" si="10"/>
        <v>2439005.950000003</v>
      </c>
      <c r="F49" s="27">
        <f t="shared" si="9"/>
        <v>0.9324599592933096</v>
      </c>
    </row>
    <row r="50" spans="1:9" x14ac:dyDescent="0.25">
      <c r="A50" s="2"/>
      <c r="B50" s="21"/>
      <c r="C50" s="21"/>
      <c r="D50" s="39"/>
      <c r="F50" s="27"/>
    </row>
    <row r="51" spans="1:9" s="16" customFormat="1" x14ac:dyDescent="0.25">
      <c r="A51" s="13" t="s">
        <v>17</v>
      </c>
      <c r="B51" s="23">
        <f>SUM(B52:B68)</f>
        <v>167907000</v>
      </c>
      <c r="C51" s="23">
        <f>SUM(C52:C68)</f>
        <v>180011000</v>
      </c>
      <c r="D51" s="44">
        <f>SUM(D52:D68)</f>
        <v>146176203.59</v>
      </c>
      <c r="E51" s="34">
        <f>SUM(C51-D51)</f>
        <v>33834796.409999996</v>
      </c>
      <c r="F51" s="28">
        <f t="shared" si="9"/>
        <v>0.81204039525362337</v>
      </c>
      <c r="I51" s="38"/>
    </row>
    <row r="52" spans="1:9" x14ac:dyDescent="0.25">
      <c r="A52" s="2" t="s">
        <v>1</v>
      </c>
      <c r="B52" s="21">
        <v>41606000</v>
      </c>
      <c r="C52" s="72">
        <v>39904000</v>
      </c>
      <c r="D52" s="73">
        <v>39178765.530000001</v>
      </c>
      <c r="E52" s="1">
        <f>SUM(C52-D52)</f>
        <v>725234.46999999881</v>
      </c>
      <c r="F52" s="27">
        <f t="shared" si="9"/>
        <v>0.98182551949679231</v>
      </c>
    </row>
    <row r="53" spans="1:9" x14ac:dyDescent="0.25">
      <c r="A53" s="2" t="s">
        <v>2</v>
      </c>
      <c r="B53" s="21">
        <v>7136000</v>
      </c>
      <c r="C53" s="72">
        <v>6992000</v>
      </c>
      <c r="D53" s="73">
        <v>6752870.5199999996</v>
      </c>
      <c r="E53" s="1">
        <f t="shared" si="10"/>
        <v>239129.48000000045</v>
      </c>
      <c r="F53" s="27">
        <f t="shared" si="9"/>
        <v>0.96579955949656748</v>
      </c>
    </row>
    <row r="54" spans="1:9" x14ac:dyDescent="0.25">
      <c r="A54" s="2" t="s">
        <v>3</v>
      </c>
      <c r="B54" s="21">
        <v>500000</v>
      </c>
      <c r="C54" s="26">
        <v>500000</v>
      </c>
      <c r="D54" s="73">
        <v>304000</v>
      </c>
      <c r="E54" s="1">
        <f t="shared" si="10"/>
        <v>196000</v>
      </c>
      <c r="F54" s="27">
        <f t="shared" si="9"/>
        <v>0.60799999999999998</v>
      </c>
    </row>
    <row r="55" spans="1:9" x14ac:dyDescent="0.25">
      <c r="A55" s="2" t="s">
        <v>4</v>
      </c>
      <c r="B55" s="21">
        <v>900000</v>
      </c>
      <c r="C55" s="26">
        <v>900000</v>
      </c>
      <c r="D55" s="73">
        <v>308842.99</v>
      </c>
      <c r="E55" s="1">
        <f t="shared" si="10"/>
        <v>591157.01</v>
      </c>
      <c r="F55" s="27">
        <f t="shared" si="9"/>
        <v>0.34315887777777776</v>
      </c>
    </row>
    <row r="56" spans="1:9" x14ac:dyDescent="0.25">
      <c r="A56" s="2" t="s">
        <v>5</v>
      </c>
      <c r="B56" s="21">
        <v>10328000</v>
      </c>
      <c r="C56" s="26">
        <v>10328000</v>
      </c>
      <c r="D56" s="73">
        <v>8590128.4900000002</v>
      </c>
      <c r="E56" s="1">
        <f t="shared" si="10"/>
        <v>1737871.5099999998</v>
      </c>
      <c r="F56" s="27">
        <f t="shared" si="9"/>
        <v>0.83173203814872199</v>
      </c>
    </row>
    <row r="57" spans="1:9" x14ac:dyDescent="0.25">
      <c r="A57" s="2" t="s">
        <v>6</v>
      </c>
      <c r="B57" s="21">
        <v>418000</v>
      </c>
      <c r="C57" s="72">
        <v>418000</v>
      </c>
      <c r="D57" s="73">
        <v>314999.65999999997</v>
      </c>
      <c r="E57" s="1">
        <f t="shared" si="10"/>
        <v>103000.34000000003</v>
      </c>
      <c r="F57" s="27">
        <f t="shared" si="9"/>
        <v>0.75358770334928227</v>
      </c>
    </row>
    <row r="58" spans="1:9" x14ac:dyDescent="0.25">
      <c r="A58" s="2" t="s">
        <v>7</v>
      </c>
      <c r="B58" s="21">
        <v>7580000</v>
      </c>
      <c r="C58" s="72">
        <v>6593006</v>
      </c>
      <c r="D58" s="73">
        <v>3972348.52</v>
      </c>
      <c r="E58" s="1">
        <f t="shared" si="10"/>
        <v>2620657.48</v>
      </c>
      <c r="F58" s="27">
        <f t="shared" si="9"/>
        <v>0.60250946533341543</v>
      </c>
    </row>
    <row r="59" spans="1:9" x14ac:dyDescent="0.25">
      <c r="A59" s="2" t="s">
        <v>8</v>
      </c>
      <c r="B59" s="21">
        <v>4463000</v>
      </c>
      <c r="C59" s="72">
        <v>4463000</v>
      </c>
      <c r="D59" s="73">
        <v>2330073.1800000002</v>
      </c>
      <c r="E59" s="1">
        <f t="shared" si="10"/>
        <v>2132926.8199999998</v>
      </c>
      <c r="F59" s="27">
        <f t="shared" si="9"/>
        <v>0.52208675330495191</v>
      </c>
    </row>
    <row r="60" spans="1:9" x14ac:dyDescent="0.25">
      <c r="A60" s="2" t="s">
        <v>9</v>
      </c>
      <c r="B60" s="21">
        <v>61316000</v>
      </c>
      <c r="C60" s="72">
        <v>62259666</v>
      </c>
      <c r="D60" s="73">
        <v>45752961.770000003</v>
      </c>
      <c r="E60" s="1">
        <f t="shared" si="10"/>
        <v>16506704.229999997</v>
      </c>
      <c r="F60" s="27">
        <f t="shared" si="9"/>
        <v>0.73487322868066784</v>
      </c>
    </row>
    <row r="61" spans="1:9" x14ac:dyDescent="0.25">
      <c r="A61" s="2" t="s">
        <v>18</v>
      </c>
      <c r="B61" s="21">
        <v>810000</v>
      </c>
      <c r="C61" s="72">
        <v>10810000</v>
      </c>
      <c r="D61" s="73">
        <v>10624240</v>
      </c>
      <c r="E61" s="1">
        <f t="shared" si="10"/>
        <v>185760</v>
      </c>
      <c r="F61" s="27">
        <f t="shared" si="9"/>
        <v>0.98281591119333955</v>
      </c>
    </row>
    <row r="62" spans="1:9" x14ac:dyDescent="0.25">
      <c r="A62" s="2" t="s">
        <v>10</v>
      </c>
      <c r="B62" s="21">
        <v>5940000</v>
      </c>
      <c r="C62" s="72">
        <v>6440000</v>
      </c>
      <c r="D62" s="73">
        <v>4331679.5199999996</v>
      </c>
      <c r="E62" s="1">
        <f t="shared" si="10"/>
        <v>2108320.4800000004</v>
      </c>
      <c r="F62" s="27">
        <f t="shared" si="9"/>
        <v>0.67262104347826079</v>
      </c>
    </row>
    <row r="63" spans="1:9" x14ac:dyDescent="0.25">
      <c r="A63" s="2" t="s">
        <v>11</v>
      </c>
      <c r="B63" s="21">
        <v>14210000</v>
      </c>
      <c r="C63" s="26">
        <v>14210000</v>
      </c>
      <c r="D63" s="73">
        <v>10568496.289999999</v>
      </c>
      <c r="E63" s="1">
        <f t="shared" si="10"/>
        <v>3641503.7100000009</v>
      </c>
      <c r="F63" s="27">
        <f t="shared" si="9"/>
        <v>0.7437365439831104</v>
      </c>
    </row>
    <row r="64" spans="1:9" x14ac:dyDescent="0.25">
      <c r="A64" s="2" t="s">
        <v>12</v>
      </c>
      <c r="B64" s="21">
        <v>200000</v>
      </c>
      <c r="C64" s="26">
        <v>200000</v>
      </c>
      <c r="D64" s="73">
        <v>30560</v>
      </c>
      <c r="E64" s="1">
        <f t="shared" si="10"/>
        <v>169440</v>
      </c>
      <c r="F64" s="27">
        <f t="shared" si="9"/>
        <v>0.15279999999999999</v>
      </c>
    </row>
    <row r="65" spans="1:9" x14ac:dyDescent="0.25">
      <c r="A65" s="2" t="s">
        <v>20</v>
      </c>
      <c r="B65" s="21">
        <v>499000</v>
      </c>
      <c r="C65" s="72">
        <v>2942328</v>
      </c>
      <c r="D65" s="73">
        <v>2901244.81</v>
      </c>
      <c r="E65" s="1">
        <f t="shared" si="10"/>
        <v>41083.189999999944</v>
      </c>
      <c r="F65" s="27">
        <f t="shared" si="9"/>
        <v>0.98603718212245539</v>
      </c>
    </row>
    <row r="66" spans="1:9" ht="30" x14ac:dyDescent="0.25">
      <c r="A66" s="85" t="s">
        <v>37</v>
      </c>
      <c r="B66" s="21">
        <v>1000</v>
      </c>
      <c r="C66" s="26">
        <v>1000</v>
      </c>
      <c r="D66" s="73">
        <v>84</v>
      </c>
      <c r="E66" s="1">
        <f t="shared" si="10"/>
        <v>916</v>
      </c>
      <c r="F66" s="27">
        <f t="shared" si="9"/>
        <v>8.4000000000000005E-2</v>
      </c>
    </row>
    <row r="67" spans="1:9" x14ac:dyDescent="0.25">
      <c r="A67" s="2" t="s">
        <v>13</v>
      </c>
      <c r="B67" s="21">
        <v>10200000</v>
      </c>
      <c r="C67" s="72">
        <v>11250000</v>
      </c>
      <c r="D67" s="73">
        <v>8419408.3100000005</v>
      </c>
      <c r="E67" s="1">
        <f t="shared" si="10"/>
        <v>2830591.6899999995</v>
      </c>
      <c r="F67" s="27">
        <f t="shared" si="9"/>
        <v>0.74839184977777784</v>
      </c>
    </row>
    <row r="68" spans="1:9" x14ac:dyDescent="0.25">
      <c r="A68" s="2" t="s">
        <v>24</v>
      </c>
      <c r="B68" s="21">
        <v>1800000</v>
      </c>
      <c r="C68" s="26">
        <v>1800000</v>
      </c>
      <c r="D68" s="43">
        <v>1795500</v>
      </c>
      <c r="E68" s="1">
        <f t="shared" si="10"/>
        <v>4500</v>
      </c>
      <c r="F68" s="27">
        <f t="shared" si="9"/>
        <v>0.99750000000000005</v>
      </c>
    </row>
    <row r="69" spans="1:9" x14ac:dyDescent="0.25">
      <c r="A69" s="2"/>
      <c r="B69" s="21"/>
      <c r="C69" s="21"/>
      <c r="D69" s="39"/>
      <c r="F69" s="27"/>
    </row>
    <row r="70" spans="1:9" s="16" customFormat="1" x14ac:dyDescent="0.25">
      <c r="A70" s="13" t="s">
        <v>21</v>
      </c>
      <c r="B70" s="23">
        <f>SUM(B71)</f>
        <v>252000000</v>
      </c>
      <c r="C70" s="23">
        <f>SUM(C71)</f>
        <v>252000000</v>
      </c>
      <c r="D70" s="44">
        <f>SUM(D71)</f>
        <v>216392219</v>
      </c>
      <c r="E70" s="34">
        <f t="shared" si="10"/>
        <v>35607781</v>
      </c>
      <c r="F70" s="28">
        <f t="shared" si="9"/>
        <v>0.85869928174603172</v>
      </c>
      <c r="I70" s="38"/>
    </row>
    <row r="71" spans="1:9" ht="30" x14ac:dyDescent="0.25">
      <c r="A71" s="85" t="s">
        <v>22</v>
      </c>
      <c r="B71" s="21">
        <v>252000000</v>
      </c>
      <c r="C71" s="21">
        <v>252000000</v>
      </c>
      <c r="D71" s="43">
        <v>216392219</v>
      </c>
      <c r="E71" s="1">
        <f>SUM(C71-D71)</f>
        <v>35607781</v>
      </c>
      <c r="F71" s="27">
        <f t="shared" si="9"/>
        <v>0.85869928174603172</v>
      </c>
    </row>
    <row r="72" spans="1:9" x14ac:dyDescent="0.25">
      <c r="A72" s="2"/>
      <c r="B72" s="21"/>
      <c r="C72" s="21"/>
      <c r="D72" s="39"/>
      <c r="F72" s="27"/>
    </row>
    <row r="73" spans="1:9" s="16" customFormat="1" x14ac:dyDescent="0.25">
      <c r="A73" s="13" t="s">
        <v>23</v>
      </c>
      <c r="B73" s="23">
        <f>SUM(B74:B78)</f>
        <v>52924000</v>
      </c>
      <c r="C73" s="23">
        <f>SUM(C74:C78)</f>
        <v>53228000</v>
      </c>
      <c r="D73" s="44">
        <f>SUM(D74:D78)</f>
        <v>37250789.649999999</v>
      </c>
      <c r="E73" s="34">
        <f t="shared" si="10"/>
        <v>15977210.350000001</v>
      </c>
      <c r="F73" s="28">
        <f t="shared" si="9"/>
        <v>0.69983447903359131</v>
      </c>
      <c r="I73" s="38"/>
    </row>
    <row r="74" spans="1:9" x14ac:dyDescent="0.25">
      <c r="A74" s="2" t="s">
        <v>1</v>
      </c>
      <c r="B74" s="21">
        <v>9217000</v>
      </c>
      <c r="C74" s="72">
        <v>9477000</v>
      </c>
      <c r="D74" s="73">
        <v>9108655.6899999995</v>
      </c>
      <c r="E74" s="1">
        <f t="shared" si="10"/>
        <v>368344.31000000052</v>
      </c>
      <c r="F74" s="27">
        <f t="shared" si="9"/>
        <v>0.9611328152368892</v>
      </c>
    </row>
    <row r="75" spans="1:9" x14ac:dyDescent="0.25">
      <c r="A75" s="2" t="s">
        <v>2</v>
      </c>
      <c r="B75" s="21">
        <v>1581000</v>
      </c>
      <c r="C75" s="72">
        <v>1625000</v>
      </c>
      <c r="D75" s="73">
        <v>1562134.42</v>
      </c>
      <c r="E75" s="1">
        <f t="shared" si="10"/>
        <v>62865.580000000075</v>
      </c>
      <c r="F75" s="27">
        <f t="shared" si="9"/>
        <v>0.9613134892307692</v>
      </c>
    </row>
    <row r="76" spans="1:9" x14ac:dyDescent="0.25">
      <c r="A76" s="2" t="s">
        <v>6</v>
      </c>
      <c r="B76" s="21">
        <v>14850000</v>
      </c>
      <c r="C76" s="26">
        <v>14850000</v>
      </c>
      <c r="D76" s="73">
        <v>7866613.8300000001</v>
      </c>
      <c r="E76" s="1">
        <f t="shared" si="10"/>
        <v>6983386.1699999999</v>
      </c>
      <c r="F76" s="27">
        <f t="shared" si="9"/>
        <v>0.52973830505050501</v>
      </c>
    </row>
    <row r="77" spans="1:9" x14ac:dyDescent="0.25">
      <c r="A77" s="2" t="s">
        <v>8</v>
      </c>
      <c r="B77" s="21">
        <v>1376000</v>
      </c>
      <c r="C77" s="26">
        <v>1376000</v>
      </c>
      <c r="D77" s="73">
        <v>825</v>
      </c>
      <c r="E77" s="1">
        <f t="shared" si="10"/>
        <v>1375175</v>
      </c>
      <c r="F77" s="27">
        <f t="shared" si="9"/>
        <v>5.9956395348837214E-4</v>
      </c>
    </row>
    <row r="78" spans="1:9" x14ac:dyDescent="0.25">
      <c r="A78" s="2" t="s">
        <v>9</v>
      </c>
      <c r="B78" s="21">
        <v>25900000</v>
      </c>
      <c r="C78" s="26">
        <v>25900000</v>
      </c>
      <c r="D78" s="73">
        <v>18712560.710000001</v>
      </c>
      <c r="E78" s="1">
        <f>SUM(C78-D78)</f>
        <v>7187439.2899999991</v>
      </c>
      <c r="F78" s="27">
        <f t="shared" si="9"/>
        <v>0.72249269150579154</v>
      </c>
    </row>
    <row r="79" spans="1:9" x14ac:dyDescent="0.25">
      <c r="A79" s="2"/>
      <c r="B79" s="21"/>
      <c r="C79" s="21"/>
      <c r="D79" s="39"/>
      <c r="F79" s="27"/>
    </row>
    <row r="80" spans="1:9" s="12" customFormat="1" x14ac:dyDescent="0.25">
      <c r="A80" s="9" t="s">
        <v>25</v>
      </c>
      <c r="B80" s="22">
        <f>SUM(B82+B89+B94+B98+B101)</f>
        <v>408368000</v>
      </c>
      <c r="C80" s="22">
        <f>SUM(C82+C89+C94+C98+C101)</f>
        <v>452364000</v>
      </c>
      <c r="D80" s="45">
        <f>SUM(D82+D89+D94+D98+D101)</f>
        <v>439887947.75999999</v>
      </c>
      <c r="E80" s="10">
        <f>SUM(C80-D80)</f>
        <v>12476052.24000001</v>
      </c>
      <c r="F80" s="29">
        <f t="shared" si="9"/>
        <v>0.97242032469427275</v>
      </c>
      <c r="I80" s="37"/>
    </row>
    <row r="81" spans="1:9" x14ac:dyDescent="0.25">
      <c r="A81" s="3"/>
      <c r="B81" s="21"/>
      <c r="C81" s="21"/>
      <c r="D81" s="39"/>
      <c r="F81" s="27"/>
    </row>
    <row r="82" spans="1:9" s="16" customFormat="1" x14ac:dyDescent="0.25">
      <c r="A82" s="13" t="s">
        <v>26</v>
      </c>
      <c r="B82" s="23">
        <f>SUM(B83:B87)</f>
        <v>52900000</v>
      </c>
      <c r="C82" s="23">
        <f t="shared" ref="C82:E82" si="11">SUM(C83:C87)</f>
        <v>103296000</v>
      </c>
      <c r="D82" s="23">
        <f t="shared" si="11"/>
        <v>97283404.409999996</v>
      </c>
      <c r="E82" s="23">
        <f t="shared" si="11"/>
        <v>6012595.589999998</v>
      </c>
      <c r="F82" s="28">
        <f t="shared" si="9"/>
        <v>0.94179256128020439</v>
      </c>
      <c r="I82" s="38"/>
    </row>
    <row r="83" spans="1:9" x14ac:dyDescent="0.25">
      <c r="A83" s="2" t="s">
        <v>1</v>
      </c>
      <c r="B83" s="21">
        <v>13330000</v>
      </c>
      <c r="C83" s="72">
        <v>13617000</v>
      </c>
      <c r="D83" s="73">
        <v>13115752.32</v>
      </c>
      <c r="E83" s="1">
        <f t="shared" si="10"/>
        <v>501247.6799999997</v>
      </c>
      <c r="F83" s="27">
        <f t="shared" si="9"/>
        <v>0.96318956598369687</v>
      </c>
    </row>
    <row r="84" spans="1:9" x14ac:dyDescent="0.25">
      <c r="A84" s="2" t="s">
        <v>2</v>
      </c>
      <c r="B84" s="21">
        <v>2286000</v>
      </c>
      <c r="C84" s="72">
        <v>2335000</v>
      </c>
      <c r="D84" s="73">
        <v>2249351.5299999998</v>
      </c>
      <c r="E84" s="1">
        <f t="shared" ref="E84:E144" si="12">SUM(C84-D84)</f>
        <v>85648.470000000205</v>
      </c>
      <c r="F84" s="27">
        <f t="shared" si="9"/>
        <v>0.9633197130620984</v>
      </c>
    </row>
    <row r="85" spans="1:9" x14ac:dyDescent="0.25">
      <c r="A85" s="2" t="s">
        <v>8</v>
      </c>
      <c r="B85" s="21">
        <v>502000</v>
      </c>
      <c r="C85" s="26">
        <v>502000</v>
      </c>
      <c r="D85" s="73">
        <v>0</v>
      </c>
      <c r="E85" s="1">
        <f t="shared" si="12"/>
        <v>502000</v>
      </c>
      <c r="F85" s="27">
        <f t="shared" si="9"/>
        <v>0</v>
      </c>
    </row>
    <row r="86" spans="1:9" x14ac:dyDescent="0.25">
      <c r="A86" s="2" t="s">
        <v>9</v>
      </c>
      <c r="B86" s="21">
        <v>36782000</v>
      </c>
      <c r="C86" s="26">
        <v>36782000</v>
      </c>
      <c r="D86" s="73">
        <v>36548550.560000002</v>
      </c>
      <c r="E86" s="1">
        <f t="shared" si="12"/>
        <v>233449.43999999762</v>
      </c>
      <c r="F86" s="27">
        <f t="shared" ref="F86:F144" si="13">SUM(D86/C86)</f>
        <v>0.99365316078516674</v>
      </c>
    </row>
    <row r="87" spans="1:9" x14ac:dyDescent="0.25">
      <c r="A87" s="2" t="s">
        <v>15</v>
      </c>
      <c r="B87" s="21">
        <v>0</v>
      </c>
      <c r="C87" s="74">
        <v>50060000</v>
      </c>
      <c r="D87" s="73">
        <v>45369750</v>
      </c>
      <c r="E87" s="1">
        <f t="shared" si="12"/>
        <v>4690250</v>
      </c>
      <c r="F87" s="27"/>
    </row>
    <row r="88" spans="1:9" x14ac:dyDescent="0.25">
      <c r="A88" s="2"/>
      <c r="B88" s="21"/>
      <c r="C88" s="74"/>
      <c r="D88" s="73"/>
      <c r="F88" s="27"/>
    </row>
    <row r="89" spans="1:9" s="16" customFormat="1" x14ac:dyDescent="0.25">
      <c r="A89" s="13" t="s">
        <v>27</v>
      </c>
      <c r="B89" s="23">
        <f>SUM(B90:B92)</f>
        <v>5228000</v>
      </c>
      <c r="C89" s="23">
        <f>SUM(C90:C92)</f>
        <v>5228000</v>
      </c>
      <c r="D89" s="75">
        <f>SUM(D90:D92)</f>
        <v>1919746.76</v>
      </c>
      <c r="E89" s="34">
        <f t="shared" si="12"/>
        <v>3308253.24</v>
      </c>
      <c r="F89" s="28">
        <f t="shared" si="13"/>
        <v>0.36720481254781945</v>
      </c>
      <c r="I89" s="38"/>
    </row>
    <row r="90" spans="1:9" x14ac:dyDescent="0.25">
      <c r="A90" s="2" t="s">
        <v>6</v>
      </c>
      <c r="B90" s="21">
        <v>1200000</v>
      </c>
      <c r="C90" s="26">
        <v>1200000</v>
      </c>
      <c r="D90" s="73">
        <v>653924.04</v>
      </c>
      <c r="E90" s="1">
        <f t="shared" si="12"/>
        <v>546075.96</v>
      </c>
      <c r="F90" s="27">
        <f t="shared" si="13"/>
        <v>0.54493670000000005</v>
      </c>
    </row>
    <row r="91" spans="1:9" x14ac:dyDescent="0.25">
      <c r="A91" s="2" t="s">
        <v>8</v>
      </c>
      <c r="B91" s="21">
        <v>106000</v>
      </c>
      <c r="C91" s="26">
        <v>106000</v>
      </c>
      <c r="D91" s="73">
        <v>0</v>
      </c>
      <c r="E91" s="1">
        <f t="shared" si="12"/>
        <v>106000</v>
      </c>
      <c r="F91" s="27">
        <f t="shared" si="13"/>
        <v>0</v>
      </c>
    </row>
    <row r="92" spans="1:9" x14ac:dyDescent="0.25">
      <c r="A92" s="2" t="s">
        <v>9</v>
      </c>
      <c r="B92" s="21">
        <v>3922000</v>
      </c>
      <c r="C92" s="26">
        <v>3922000</v>
      </c>
      <c r="D92" s="73">
        <v>1265822.72</v>
      </c>
      <c r="E92" s="1">
        <f t="shared" si="12"/>
        <v>2656177.2800000003</v>
      </c>
      <c r="F92" s="27">
        <f t="shared" si="13"/>
        <v>0.32274929117797041</v>
      </c>
    </row>
    <row r="93" spans="1:9" x14ac:dyDescent="0.25">
      <c r="A93" s="2"/>
      <c r="B93" s="21"/>
      <c r="C93" s="21"/>
      <c r="D93" s="39"/>
      <c r="F93" s="27"/>
    </row>
    <row r="94" spans="1:9" s="16" customFormat="1" ht="30" x14ac:dyDescent="0.25">
      <c r="A94" s="84" t="s">
        <v>28</v>
      </c>
      <c r="B94" s="23">
        <f>SUM(B95:B96)</f>
        <v>2295000</v>
      </c>
      <c r="C94" s="23">
        <f>SUM(C95:C96)</f>
        <v>2295000</v>
      </c>
      <c r="D94" s="44">
        <f>SUM(D95:D96)</f>
        <v>1155366.8799999999</v>
      </c>
      <c r="E94" s="34">
        <f t="shared" si="12"/>
        <v>1139633.1200000001</v>
      </c>
      <c r="F94" s="28">
        <f t="shared" si="13"/>
        <v>0.50342783442265793</v>
      </c>
      <c r="I94" s="38"/>
    </row>
    <row r="95" spans="1:9" x14ac:dyDescent="0.25">
      <c r="A95" s="2" t="s">
        <v>8</v>
      </c>
      <c r="B95" s="21">
        <v>1570000</v>
      </c>
      <c r="C95" s="26">
        <v>1570000</v>
      </c>
      <c r="D95" s="43">
        <v>1143666.8799999999</v>
      </c>
      <c r="E95" s="1">
        <f t="shared" si="12"/>
        <v>426333.12000000011</v>
      </c>
      <c r="F95" s="27">
        <f t="shared" si="13"/>
        <v>0.72845024203821651</v>
      </c>
    </row>
    <row r="96" spans="1:9" x14ac:dyDescent="0.25">
      <c r="A96" s="2" t="s">
        <v>9</v>
      </c>
      <c r="B96" s="21">
        <v>725000</v>
      </c>
      <c r="C96" s="26">
        <v>725000</v>
      </c>
      <c r="D96" s="43">
        <v>11700</v>
      </c>
      <c r="E96" s="1">
        <f t="shared" si="12"/>
        <v>713300</v>
      </c>
      <c r="F96" s="27">
        <f t="shared" si="13"/>
        <v>1.6137931034482758E-2</v>
      </c>
    </row>
    <row r="97" spans="1:9" x14ac:dyDescent="0.25">
      <c r="A97" s="2"/>
      <c r="B97" s="21"/>
      <c r="C97" s="21"/>
      <c r="D97" s="39"/>
      <c r="F97" s="27"/>
    </row>
    <row r="98" spans="1:9" s="16" customFormat="1" x14ac:dyDescent="0.25">
      <c r="A98" s="13" t="s">
        <v>29</v>
      </c>
      <c r="B98" s="23">
        <f>SUM(B99)</f>
        <v>53000000</v>
      </c>
      <c r="C98" s="23">
        <f>SUM(C99)</f>
        <v>53000000</v>
      </c>
      <c r="D98" s="44">
        <f t="shared" ref="D98" si="14">SUM(D99)</f>
        <v>52999999.729999997</v>
      </c>
      <c r="E98" s="34">
        <f t="shared" si="12"/>
        <v>0.27000000327825546</v>
      </c>
      <c r="F98" s="28">
        <f t="shared" si="13"/>
        <v>0.99999999490566027</v>
      </c>
      <c r="I98" s="38"/>
    </row>
    <row r="99" spans="1:9" x14ac:dyDescent="0.25">
      <c r="A99" s="2" t="s">
        <v>19</v>
      </c>
      <c r="B99" s="21">
        <v>53000000</v>
      </c>
      <c r="C99" s="71">
        <v>53000000</v>
      </c>
      <c r="D99" s="43">
        <v>52999999.729999997</v>
      </c>
      <c r="E99" s="1">
        <f t="shared" si="12"/>
        <v>0.27000000327825546</v>
      </c>
      <c r="F99" s="27">
        <f t="shared" si="13"/>
        <v>0.99999999490566027</v>
      </c>
    </row>
    <row r="100" spans="1:9" x14ac:dyDescent="0.25">
      <c r="A100" s="2"/>
      <c r="B100" s="21"/>
      <c r="C100" s="25"/>
      <c r="D100" s="43"/>
      <c r="F100" s="27"/>
    </row>
    <row r="101" spans="1:9" x14ac:dyDescent="0.25">
      <c r="A101" s="30" t="s">
        <v>51</v>
      </c>
      <c r="B101" s="24">
        <f>SUM(B102:B103)</f>
        <v>294945000</v>
      </c>
      <c r="C101" s="24">
        <f>SUM(C102:C103)</f>
        <v>288545000</v>
      </c>
      <c r="D101" s="46">
        <f>SUM(D102:D103)</f>
        <v>286529429.98000002</v>
      </c>
      <c r="E101" s="34">
        <f t="shared" si="12"/>
        <v>2015570.0199999809</v>
      </c>
      <c r="F101" s="35">
        <f>SUM(E101/C101)</f>
        <v>6.9852883259109702E-3</v>
      </c>
    </row>
    <row r="102" spans="1:9" x14ac:dyDescent="0.25">
      <c r="A102" s="31" t="s">
        <v>9</v>
      </c>
      <c r="B102" s="21">
        <v>47820000</v>
      </c>
      <c r="C102" s="71">
        <v>41420000</v>
      </c>
      <c r="D102" s="76">
        <v>39479429.979999997</v>
      </c>
      <c r="E102" s="1">
        <f t="shared" si="12"/>
        <v>1940570.0200000033</v>
      </c>
      <c r="F102" s="27">
        <f>SUM(E102/C102)</f>
        <v>4.6851038628681875E-2</v>
      </c>
    </row>
    <row r="103" spans="1:9" x14ac:dyDescent="0.25">
      <c r="A103" s="31" t="s">
        <v>11</v>
      </c>
      <c r="B103" s="21">
        <v>247125000</v>
      </c>
      <c r="C103" s="21">
        <v>247125000</v>
      </c>
      <c r="D103" s="39">
        <v>247050000</v>
      </c>
      <c r="E103" s="1">
        <f t="shared" si="12"/>
        <v>75000</v>
      </c>
      <c r="F103" s="27">
        <f>SUM(E103/C103)</f>
        <v>3.0349013657056146E-4</v>
      </c>
      <c r="G103" s="24"/>
    </row>
    <row r="104" spans="1:9" x14ac:dyDescent="0.25">
      <c r="A104" s="31"/>
      <c r="B104" s="21"/>
      <c r="C104" s="21"/>
      <c r="D104" s="39"/>
      <c r="F104" s="27"/>
      <c r="G104" s="21"/>
    </row>
    <row r="105" spans="1:9" s="12" customFormat="1" x14ac:dyDescent="0.25">
      <c r="A105" s="9" t="s">
        <v>30</v>
      </c>
      <c r="B105" s="22">
        <f>SUM(B107+B112+B118+B121+B126+B130)</f>
        <v>261520000</v>
      </c>
      <c r="C105" s="22">
        <f>SUM(C107+C112+C118+C121+C126+C130)</f>
        <v>363855000</v>
      </c>
      <c r="D105" s="45">
        <f>SUM(D107+D112+D118+D121+D126+D130)</f>
        <v>344293097.27999997</v>
      </c>
      <c r="E105" s="10">
        <f t="shared" si="12"/>
        <v>19561902.720000029</v>
      </c>
      <c r="F105" s="29">
        <f t="shared" si="13"/>
        <v>0.94623709246815346</v>
      </c>
      <c r="G105" s="21"/>
      <c r="I105" s="37"/>
    </row>
    <row r="106" spans="1:9" x14ac:dyDescent="0.25">
      <c r="A106" s="3"/>
      <c r="B106" s="21"/>
      <c r="C106" s="21"/>
      <c r="D106" s="39"/>
      <c r="F106" s="27"/>
    </row>
    <row r="107" spans="1:9" s="16" customFormat="1" x14ac:dyDescent="0.25">
      <c r="A107" s="13" t="s">
        <v>31</v>
      </c>
      <c r="B107" s="23">
        <f>SUM(B108:B110)</f>
        <v>196758000</v>
      </c>
      <c r="C107" s="23">
        <f>SUM(C108:C110)</f>
        <v>301167000</v>
      </c>
      <c r="D107" s="44">
        <f>SUM(D108:D110)</f>
        <v>288187782.5</v>
      </c>
      <c r="E107" s="34">
        <f t="shared" si="12"/>
        <v>12979217.5</v>
      </c>
      <c r="F107" s="28">
        <f t="shared" si="13"/>
        <v>0.95690358671434783</v>
      </c>
      <c r="I107" s="38"/>
    </row>
    <row r="108" spans="1:9" x14ac:dyDescent="0.25">
      <c r="A108" s="2" t="s">
        <v>4</v>
      </c>
      <c r="B108" s="21">
        <v>191608000</v>
      </c>
      <c r="C108" s="72">
        <v>296017000</v>
      </c>
      <c r="D108" s="73">
        <v>285082063.08999997</v>
      </c>
      <c r="E108" s="1">
        <f t="shared" si="12"/>
        <v>10934936.910000026</v>
      </c>
      <c r="F108" s="27">
        <f t="shared" si="13"/>
        <v>0.9630597671417519</v>
      </c>
    </row>
    <row r="109" spans="1:9" x14ac:dyDescent="0.25">
      <c r="A109" s="2" t="s">
        <v>9</v>
      </c>
      <c r="B109" s="21">
        <v>5150000</v>
      </c>
      <c r="C109" s="72">
        <v>5050000</v>
      </c>
      <c r="D109" s="73">
        <v>3105719.41</v>
      </c>
      <c r="E109" s="1">
        <f t="shared" si="12"/>
        <v>1944280.5899999999</v>
      </c>
      <c r="F109" s="27">
        <f t="shared" si="13"/>
        <v>0.61499394257425744</v>
      </c>
    </row>
    <row r="110" spans="1:9" x14ac:dyDescent="0.25">
      <c r="A110" s="2" t="s">
        <v>93</v>
      </c>
      <c r="B110" s="21">
        <v>0</v>
      </c>
      <c r="C110" s="72">
        <v>100000</v>
      </c>
      <c r="D110" s="73">
        <v>0</v>
      </c>
      <c r="E110" s="1">
        <f t="shared" si="12"/>
        <v>100000</v>
      </c>
      <c r="F110" s="27"/>
    </row>
    <row r="111" spans="1:9" x14ac:dyDescent="0.25">
      <c r="A111" s="2"/>
      <c r="B111" s="21"/>
      <c r="C111" s="72"/>
      <c r="D111" s="77"/>
      <c r="F111" s="27"/>
    </row>
    <row r="112" spans="1:9" s="16" customFormat="1" x14ac:dyDescent="0.25">
      <c r="A112" s="13" t="s">
        <v>32</v>
      </c>
      <c r="B112" s="23">
        <f>SUM(B113:B116)</f>
        <v>25494000</v>
      </c>
      <c r="C112" s="23">
        <f>SUM(C113:C116)</f>
        <v>25570000</v>
      </c>
      <c r="D112" s="44">
        <f>SUM(D113:D116)</f>
        <v>22156351.640000001</v>
      </c>
      <c r="E112" s="34">
        <f t="shared" si="12"/>
        <v>3413648.3599999994</v>
      </c>
      <c r="F112" s="28">
        <f t="shared" si="13"/>
        <v>0.86649791317950731</v>
      </c>
      <c r="I112" s="38"/>
    </row>
    <row r="113" spans="1:9" x14ac:dyDescent="0.25">
      <c r="A113" s="2" t="s">
        <v>1</v>
      </c>
      <c r="B113" s="21">
        <v>16129000</v>
      </c>
      <c r="C113" s="72">
        <v>16535000</v>
      </c>
      <c r="D113" s="73">
        <v>16460497.83</v>
      </c>
      <c r="E113" s="1">
        <f t="shared" si="12"/>
        <v>74502.169999999925</v>
      </c>
      <c r="F113" s="27">
        <f t="shared" si="13"/>
        <v>0.99549427456909589</v>
      </c>
    </row>
    <row r="114" spans="1:9" x14ac:dyDescent="0.25">
      <c r="A114" s="2" t="s">
        <v>2</v>
      </c>
      <c r="B114" s="21">
        <v>2766000</v>
      </c>
      <c r="C114" s="72">
        <v>2836000</v>
      </c>
      <c r="D114" s="73">
        <v>2822975.37</v>
      </c>
      <c r="E114" s="1">
        <f t="shared" si="12"/>
        <v>13024.629999999888</v>
      </c>
      <c r="F114" s="27">
        <f t="shared" si="13"/>
        <v>0.99540739421720736</v>
      </c>
    </row>
    <row r="115" spans="1:9" x14ac:dyDescent="0.25">
      <c r="A115" s="2" t="s">
        <v>8</v>
      </c>
      <c r="B115" s="21">
        <v>1279000</v>
      </c>
      <c r="C115" s="26">
        <v>1279000</v>
      </c>
      <c r="D115" s="73">
        <v>318141.45</v>
      </c>
      <c r="E115" s="1">
        <f t="shared" si="12"/>
        <v>960858.55</v>
      </c>
      <c r="F115" s="27">
        <f t="shared" si="13"/>
        <v>0.24874233776387805</v>
      </c>
    </row>
    <row r="116" spans="1:9" x14ac:dyDescent="0.25">
      <c r="A116" s="2" t="s">
        <v>9</v>
      </c>
      <c r="B116" s="21">
        <v>5320000</v>
      </c>
      <c r="C116" s="72">
        <v>4920000</v>
      </c>
      <c r="D116" s="73">
        <v>2554736.9900000002</v>
      </c>
      <c r="E116" s="1">
        <f t="shared" si="12"/>
        <v>2365263.0099999998</v>
      </c>
      <c r="F116" s="27">
        <f t="shared" si="13"/>
        <v>0.51925548577235781</v>
      </c>
    </row>
    <row r="117" spans="1:9" x14ac:dyDescent="0.25">
      <c r="A117" s="2"/>
      <c r="B117" s="21"/>
      <c r="C117" s="21"/>
      <c r="D117" s="39"/>
      <c r="F117" s="27"/>
    </row>
    <row r="118" spans="1:9" s="16" customFormat="1" x14ac:dyDescent="0.25">
      <c r="A118" s="13" t="s">
        <v>33</v>
      </c>
      <c r="B118" s="23">
        <f>SUM(B119)</f>
        <v>18750000</v>
      </c>
      <c r="C118" s="23">
        <f>SUM(C119)</f>
        <v>17850000</v>
      </c>
      <c r="D118" s="44">
        <f t="shared" ref="D118" si="15">SUM(D119)</f>
        <v>17753685</v>
      </c>
      <c r="E118" s="34">
        <f t="shared" si="12"/>
        <v>96315</v>
      </c>
      <c r="F118" s="28">
        <f t="shared" si="13"/>
        <v>0.99460420168067232</v>
      </c>
      <c r="I118" s="38"/>
    </row>
    <row r="119" spans="1:9" x14ac:dyDescent="0.25">
      <c r="A119" s="2" t="s">
        <v>19</v>
      </c>
      <c r="B119" s="21">
        <v>18750000</v>
      </c>
      <c r="C119" s="71">
        <v>17850000</v>
      </c>
      <c r="D119" s="43">
        <v>17753685</v>
      </c>
      <c r="E119" s="1">
        <f>SUM(C119-D119)</f>
        <v>96315</v>
      </c>
      <c r="F119" s="27">
        <f t="shared" si="13"/>
        <v>0.99460420168067232</v>
      </c>
    </row>
    <row r="120" spans="1:9" x14ac:dyDescent="0.25">
      <c r="A120" s="2"/>
      <c r="B120" s="21"/>
      <c r="C120" s="21"/>
      <c r="D120" s="39"/>
      <c r="F120" s="27"/>
    </row>
    <row r="121" spans="1:9" s="16" customFormat="1" x14ac:dyDescent="0.25">
      <c r="A121" s="13" t="s">
        <v>34</v>
      </c>
      <c r="B121" s="23">
        <f>SUM(B122:B124)</f>
        <v>6331000</v>
      </c>
      <c r="C121" s="23">
        <f>SUM(C122:C124)</f>
        <v>5081000</v>
      </c>
      <c r="D121" s="44">
        <f>SUM(D122:D124)</f>
        <v>3365195.5599999996</v>
      </c>
      <c r="E121" s="34">
        <f t="shared" si="12"/>
        <v>1715804.4400000004</v>
      </c>
      <c r="F121" s="28">
        <f t="shared" si="13"/>
        <v>0.66230969494194047</v>
      </c>
      <c r="I121" s="38"/>
    </row>
    <row r="122" spans="1:9" x14ac:dyDescent="0.25">
      <c r="A122" s="2" t="s">
        <v>8</v>
      </c>
      <c r="B122" s="21">
        <v>321000</v>
      </c>
      <c r="C122" s="72">
        <v>321000</v>
      </c>
      <c r="D122" s="73">
        <v>256165.13</v>
      </c>
      <c r="E122" s="1">
        <f t="shared" si="12"/>
        <v>64834.869999999995</v>
      </c>
      <c r="F122" s="27">
        <f t="shared" si="13"/>
        <v>0.79802221183800626</v>
      </c>
    </row>
    <row r="123" spans="1:9" x14ac:dyDescent="0.25">
      <c r="A123" s="2" t="s">
        <v>9</v>
      </c>
      <c r="B123" s="21">
        <v>2910000</v>
      </c>
      <c r="C123" s="72">
        <v>1760000</v>
      </c>
      <c r="D123" s="73">
        <v>145438.9</v>
      </c>
      <c r="E123" s="1">
        <f t="shared" si="12"/>
        <v>1614561.1</v>
      </c>
      <c r="F123" s="27">
        <f t="shared" si="13"/>
        <v>8.2635738636363629E-2</v>
      </c>
    </row>
    <row r="124" spans="1:9" x14ac:dyDescent="0.25">
      <c r="A124" s="2" t="s">
        <v>19</v>
      </c>
      <c r="B124" s="21">
        <v>3100000</v>
      </c>
      <c r="C124" s="72">
        <v>3000000</v>
      </c>
      <c r="D124" s="73">
        <v>2963591.53</v>
      </c>
      <c r="E124" s="1">
        <f t="shared" si="12"/>
        <v>36408.470000000205</v>
      </c>
      <c r="F124" s="27">
        <f t="shared" si="13"/>
        <v>0.98786384333333321</v>
      </c>
    </row>
    <row r="125" spans="1:9" x14ac:dyDescent="0.25">
      <c r="A125" s="2"/>
      <c r="B125" s="21"/>
      <c r="C125" s="21"/>
      <c r="D125" s="39"/>
      <c r="F125" s="27"/>
    </row>
    <row r="126" spans="1:9" s="16" customFormat="1" x14ac:dyDescent="0.25">
      <c r="A126" s="13" t="s">
        <v>35</v>
      </c>
      <c r="B126" s="23">
        <f>SUM(B127:B128)</f>
        <v>13509000</v>
      </c>
      <c r="C126" s="23">
        <f>SUM(C127:C128)</f>
        <v>13509000</v>
      </c>
      <c r="D126" s="44">
        <f t="shared" ref="D126" si="16">SUM(D128)</f>
        <v>12830082.58</v>
      </c>
      <c r="E126" s="34">
        <f t="shared" si="12"/>
        <v>678917.41999999993</v>
      </c>
      <c r="F126" s="28">
        <f t="shared" si="13"/>
        <v>0.94974332519061366</v>
      </c>
      <c r="I126" s="38"/>
    </row>
    <row r="127" spans="1:9" s="16" customFormat="1" x14ac:dyDescent="0.25">
      <c r="A127" s="32" t="s">
        <v>52</v>
      </c>
      <c r="B127" s="33">
        <v>4000</v>
      </c>
      <c r="C127" s="78">
        <v>4000</v>
      </c>
      <c r="D127" s="79">
        <v>0</v>
      </c>
      <c r="E127" s="1">
        <f t="shared" si="12"/>
        <v>4000</v>
      </c>
      <c r="F127" s="28"/>
      <c r="I127" s="38"/>
    </row>
    <row r="128" spans="1:9" x14ac:dyDescent="0.25">
      <c r="A128" s="2" t="s">
        <v>9</v>
      </c>
      <c r="B128" s="21">
        <v>13505000</v>
      </c>
      <c r="C128" s="21">
        <v>13505000</v>
      </c>
      <c r="D128" s="73">
        <v>12830082.58</v>
      </c>
      <c r="E128" s="1">
        <f t="shared" si="12"/>
        <v>674917.41999999993</v>
      </c>
      <c r="F128" s="27">
        <f t="shared" si="13"/>
        <v>0.9500246264346538</v>
      </c>
    </row>
    <row r="129" spans="1:9" x14ac:dyDescent="0.25">
      <c r="A129" s="2"/>
      <c r="B129" s="21"/>
      <c r="C129" s="21"/>
      <c r="D129" s="39"/>
      <c r="F129" s="27"/>
    </row>
    <row r="130" spans="1:9" s="16" customFormat="1" x14ac:dyDescent="0.25">
      <c r="A130" s="13" t="s">
        <v>36</v>
      </c>
      <c r="B130" s="23">
        <f>SUM(B131:B132)</f>
        <v>678000</v>
      </c>
      <c r="C130" s="23">
        <f>SUM(C131:C132)</f>
        <v>678000</v>
      </c>
      <c r="D130" s="44">
        <f t="shared" ref="D130" si="17">SUM(D131:D132)</f>
        <v>0</v>
      </c>
      <c r="E130" s="34">
        <f t="shared" si="12"/>
        <v>678000</v>
      </c>
      <c r="F130" s="28">
        <f t="shared" si="13"/>
        <v>0</v>
      </c>
      <c r="I130" s="38"/>
    </row>
    <row r="131" spans="1:9" x14ac:dyDescent="0.25">
      <c r="A131" s="2" t="s">
        <v>8</v>
      </c>
      <c r="B131" s="21">
        <v>156000</v>
      </c>
      <c r="C131" s="21">
        <v>156000</v>
      </c>
      <c r="D131" s="39">
        <v>0</v>
      </c>
      <c r="E131" s="1">
        <f t="shared" si="12"/>
        <v>156000</v>
      </c>
      <c r="F131" s="27">
        <f t="shared" si="13"/>
        <v>0</v>
      </c>
    </row>
    <row r="132" spans="1:9" ht="30" x14ac:dyDescent="0.25">
      <c r="A132" s="85" t="s">
        <v>37</v>
      </c>
      <c r="B132" s="21">
        <v>522000</v>
      </c>
      <c r="C132" s="21">
        <v>522000</v>
      </c>
      <c r="D132" s="39">
        <v>0</v>
      </c>
      <c r="E132" s="1">
        <f t="shared" si="12"/>
        <v>522000</v>
      </c>
      <c r="F132" s="27">
        <f t="shared" si="13"/>
        <v>0</v>
      </c>
    </row>
    <row r="133" spans="1:9" x14ac:dyDescent="0.25">
      <c r="A133" s="2"/>
      <c r="B133" s="21"/>
      <c r="C133" s="21"/>
      <c r="D133" s="39"/>
      <c r="F133" s="27"/>
    </row>
    <row r="134" spans="1:9" s="12" customFormat="1" x14ac:dyDescent="0.25">
      <c r="A134" s="9" t="s">
        <v>38</v>
      </c>
      <c r="B134" s="22">
        <f>SUM(B136+B142)</f>
        <v>27112000</v>
      </c>
      <c r="C134" s="22">
        <f>SUM(C136+C142)</f>
        <v>28532000</v>
      </c>
      <c r="D134" s="45">
        <f>SUM(D136+D142)</f>
        <v>23652431.43</v>
      </c>
      <c r="E134" s="10">
        <f>SUM(C134-D134)</f>
        <v>4879568.57</v>
      </c>
      <c r="F134" s="29">
        <f>SUM(D134/C134)</f>
        <v>0.82897909119585023</v>
      </c>
      <c r="I134" s="37"/>
    </row>
    <row r="135" spans="1:9" x14ac:dyDescent="0.25">
      <c r="A135" s="3"/>
      <c r="B135" s="21"/>
      <c r="C135" s="21"/>
      <c r="D135" s="39"/>
      <c r="F135" s="27"/>
    </row>
    <row r="136" spans="1:9" s="16" customFormat="1" x14ac:dyDescent="0.25">
      <c r="A136" s="13" t="s">
        <v>39</v>
      </c>
      <c r="B136" s="23">
        <f>SUM(B137:B140)</f>
        <v>23748000</v>
      </c>
      <c r="C136" s="23">
        <f>SUM(C137:C140)</f>
        <v>25168000</v>
      </c>
      <c r="D136" s="44">
        <f>SUM(D137:D140)</f>
        <v>22689705.120000001</v>
      </c>
      <c r="E136" s="34">
        <f t="shared" si="12"/>
        <v>2478294.879999999</v>
      </c>
      <c r="F136" s="28">
        <f t="shared" si="13"/>
        <v>0.90152992371265106</v>
      </c>
      <c r="I136" s="38"/>
    </row>
    <row r="137" spans="1:9" x14ac:dyDescent="0.25">
      <c r="A137" s="2" t="s">
        <v>1</v>
      </c>
      <c r="B137" s="21">
        <v>11279000</v>
      </c>
      <c r="C137" s="72">
        <v>12490000</v>
      </c>
      <c r="D137" s="73">
        <v>12248137.85</v>
      </c>
      <c r="E137" s="1">
        <f t="shared" si="12"/>
        <v>241862.15000000037</v>
      </c>
      <c r="F137" s="27">
        <f t="shared" si="13"/>
        <v>0.98063553642914325</v>
      </c>
    </row>
    <row r="138" spans="1:9" x14ac:dyDescent="0.25">
      <c r="A138" s="2" t="s">
        <v>2</v>
      </c>
      <c r="B138" s="21">
        <v>1934000</v>
      </c>
      <c r="C138" s="72">
        <v>2143000</v>
      </c>
      <c r="D138" s="73">
        <v>2100555.75</v>
      </c>
      <c r="E138" s="1">
        <f t="shared" si="12"/>
        <v>42444.25</v>
      </c>
      <c r="F138" s="27">
        <f t="shared" si="13"/>
        <v>0.98019400373308441</v>
      </c>
    </row>
    <row r="139" spans="1:9" x14ac:dyDescent="0.25">
      <c r="A139" s="2" t="s">
        <v>8</v>
      </c>
      <c r="B139" s="21">
        <v>1873000</v>
      </c>
      <c r="C139" s="72">
        <v>1873000</v>
      </c>
      <c r="D139" s="73">
        <v>513168.83</v>
      </c>
      <c r="E139" s="1">
        <f t="shared" si="12"/>
        <v>1359831.17</v>
      </c>
      <c r="F139" s="27">
        <f t="shared" si="13"/>
        <v>0.27398229044313938</v>
      </c>
    </row>
    <row r="140" spans="1:9" x14ac:dyDescent="0.25">
      <c r="A140" s="2" t="s">
        <v>9</v>
      </c>
      <c r="B140" s="21">
        <v>8662000</v>
      </c>
      <c r="C140" s="72">
        <v>8662000</v>
      </c>
      <c r="D140" s="73">
        <v>7827842.6900000004</v>
      </c>
      <c r="E140" s="1">
        <f t="shared" si="12"/>
        <v>834157.30999999959</v>
      </c>
      <c r="F140" s="27">
        <f t="shared" si="13"/>
        <v>0.90369922535211278</v>
      </c>
    </row>
    <row r="141" spans="1:9" x14ac:dyDescent="0.25">
      <c r="A141" s="2"/>
      <c r="B141" s="21"/>
      <c r="C141" s="21"/>
      <c r="D141" s="39"/>
      <c r="F141" s="27"/>
    </row>
    <row r="142" spans="1:9" s="16" customFormat="1" x14ac:dyDescent="0.25">
      <c r="A142" s="13" t="s">
        <v>40</v>
      </c>
      <c r="B142" s="23">
        <f>SUM(B143:B144)</f>
        <v>3364000</v>
      </c>
      <c r="C142" s="23">
        <f>SUM(C143:C144)</f>
        <v>3364000</v>
      </c>
      <c r="D142" s="44">
        <f t="shared" ref="D142" si="18">SUM(D143:D144)</f>
        <v>962726.31</v>
      </c>
      <c r="E142" s="34">
        <f t="shared" si="12"/>
        <v>2401273.69</v>
      </c>
      <c r="F142" s="28">
        <f t="shared" si="13"/>
        <v>0.2861849910820452</v>
      </c>
      <c r="I142" s="38"/>
    </row>
    <row r="143" spans="1:9" x14ac:dyDescent="0.25">
      <c r="A143" s="2" t="s">
        <v>8</v>
      </c>
      <c r="B143" s="21">
        <v>529000</v>
      </c>
      <c r="C143" s="72">
        <v>529000</v>
      </c>
      <c r="D143" s="73">
        <v>0</v>
      </c>
      <c r="E143" s="1">
        <f t="shared" si="12"/>
        <v>529000</v>
      </c>
      <c r="F143" s="27">
        <f t="shared" si="13"/>
        <v>0</v>
      </c>
    </row>
    <row r="144" spans="1:9" x14ac:dyDescent="0.25">
      <c r="A144" s="2" t="s">
        <v>9</v>
      </c>
      <c r="B144" s="21">
        <v>2835000</v>
      </c>
      <c r="C144" s="72">
        <v>2835000</v>
      </c>
      <c r="D144" s="73">
        <v>962726.31</v>
      </c>
      <c r="E144" s="1">
        <f t="shared" si="12"/>
        <v>1872273.69</v>
      </c>
      <c r="F144" s="27">
        <f t="shared" si="13"/>
        <v>0.339586</v>
      </c>
    </row>
    <row r="145" spans="1:31" x14ac:dyDescent="0.25">
      <c r="A145" s="2"/>
      <c r="B145" s="21"/>
      <c r="C145" s="21"/>
      <c r="D145" s="39"/>
      <c r="F145" s="27"/>
    </row>
    <row r="146" spans="1:31" x14ac:dyDescent="0.25">
      <c r="A146" s="53" t="s">
        <v>61</v>
      </c>
      <c r="B146" s="17">
        <f>SUM(B21+B80+B105+B134)</f>
        <v>1342814000</v>
      </c>
      <c r="C146" s="17">
        <f>SUM(C21+C80+C105+C134)</f>
        <v>1508419000</v>
      </c>
      <c r="D146" s="17">
        <f>SUM(D21+D80+D105+D134)</f>
        <v>1367445777.74</v>
      </c>
      <c r="E146" s="17">
        <f>SUM(C146-D146)</f>
        <v>140973222.25999999</v>
      </c>
      <c r="F146" s="18">
        <f>SUM(D146/C146)</f>
        <v>0.90654239819307503</v>
      </c>
    </row>
    <row r="147" spans="1:31" x14ac:dyDescent="0.25">
      <c r="A147" s="2"/>
      <c r="B147" s="21"/>
      <c r="C147" s="21"/>
      <c r="D147" s="39"/>
      <c r="F147" s="27"/>
    </row>
    <row r="148" spans="1:31" x14ac:dyDescent="0.25">
      <c r="A148" s="54"/>
      <c r="B148" s="21"/>
      <c r="C148" s="21"/>
      <c r="D148" s="39"/>
      <c r="F148" s="27"/>
    </row>
    <row r="149" spans="1:31" s="62" customFormat="1" x14ac:dyDescent="0.25">
      <c r="A149" s="61" t="s">
        <v>58</v>
      </c>
      <c r="B149" s="68">
        <f>SUM(B164)</f>
        <v>76053000</v>
      </c>
      <c r="C149" s="68">
        <f t="shared" ref="C149:E149" si="19">SUM(C164)</f>
        <v>76053000</v>
      </c>
      <c r="D149" s="68">
        <f t="shared" si="19"/>
        <v>62571131.520000003</v>
      </c>
      <c r="E149" s="68">
        <f t="shared" si="19"/>
        <v>13481868.479999997</v>
      </c>
      <c r="F149" s="69">
        <f>SUM(D149/C149)</f>
        <v>0.82273061575480266</v>
      </c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1:31" x14ac:dyDescent="0.25">
      <c r="A150" s="2"/>
      <c r="B150" s="21"/>
      <c r="C150" s="21"/>
      <c r="D150" s="39"/>
      <c r="F150" s="27"/>
    </row>
    <row r="151" spans="1:31" x14ac:dyDescent="0.25">
      <c r="A151" s="55" t="s">
        <v>59</v>
      </c>
      <c r="B151" s="10">
        <v>1000</v>
      </c>
      <c r="C151" s="10">
        <v>1000</v>
      </c>
      <c r="D151" s="41">
        <v>0</v>
      </c>
      <c r="E151" s="10">
        <f>SUM(B151-D151)</f>
        <v>1000</v>
      </c>
      <c r="F151" s="29">
        <f t="shared" ref="F151:F153" si="20">SUM(D151/C151)</f>
        <v>0</v>
      </c>
    </row>
    <row r="152" spans="1:31" x14ac:dyDescent="0.25">
      <c r="A152" s="55"/>
      <c r="B152" s="10"/>
      <c r="C152" s="10"/>
      <c r="D152" s="41"/>
      <c r="E152" s="10"/>
      <c r="F152" s="29"/>
    </row>
    <row r="153" spans="1:31" x14ac:dyDescent="0.25">
      <c r="A153" s="56" t="s">
        <v>70</v>
      </c>
      <c r="B153" s="34">
        <v>1000</v>
      </c>
      <c r="C153" s="34">
        <v>1000</v>
      </c>
      <c r="D153" s="57">
        <v>0</v>
      </c>
      <c r="E153" s="34">
        <f>SUM(B153-D153)</f>
        <v>1000</v>
      </c>
      <c r="F153" s="58">
        <f t="shared" si="20"/>
        <v>0</v>
      </c>
    </row>
    <row r="154" spans="1:31" x14ac:dyDescent="0.25">
      <c r="A154" t="s">
        <v>60</v>
      </c>
      <c r="B154" s="1">
        <v>1000</v>
      </c>
      <c r="C154" s="1">
        <v>1000</v>
      </c>
      <c r="D154" s="40">
        <v>0</v>
      </c>
      <c r="E154" s="1">
        <f>SUM(B154-D154)</f>
        <v>1000</v>
      </c>
      <c r="F154" s="27">
        <f t="shared" ref="F154" si="21">SUM(D154/C154)</f>
        <v>0</v>
      </c>
    </row>
    <row r="155" spans="1:31" x14ac:dyDescent="0.25">
      <c r="F155" s="27"/>
    </row>
    <row r="156" spans="1:31" x14ac:dyDescent="0.25">
      <c r="A156" t="s">
        <v>65</v>
      </c>
      <c r="B156" s="10">
        <f>SUM(B158)</f>
        <v>76052000</v>
      </c>
      <c r="C156" s="10">
        <f>SUM(C158)</f>
        <v>76052000</v>
      </c>
      <c r="D156" s="10">
        <f>D158</f>
        <v>62571131.520000003</v>
      </c>
      <c r="E156" s="10">
        <f>SUM(B156-D156)</f>
        <v>13480868.479999997</v>
      </c>
      <c r="F156" s="29">
        <f t="shared" ref="F156:F162" si="22">SUM(D156/C156)</f>
        <v>0.82274143375585129</v>
      </c>
    </row>
    <row r="157" spans="1:31" x14ac:dyDescent="0.25">
      <c r="B157" s="10"/>
      <c r="C157" s="10"/>
      <c r="D157" s="10"/>
      <c r="E157" s="10"/>
      <c r="F157" s="29"/>
    </row>
    <row r="158" spans="1:31" ht="30" x14ac:dyDescent="0.25">
      <c r="A158" s="65" t="s">
        <v>100</v>
      </c>
      <c r="B158" s="34">
        <f>SUM(B159:B162)</f>
        <v>76052000</v>
      </c>
      <c r="C158" s="34">
        <f>SUM(C159:C162)</f>
        <v>76052000</v>
      </c>
      <c r="D158" s="34">
        <f>SUM(D159:D162)</f>
        <v>62571131.520000003</v>
      </c>
      <c r="E158" s="34">
        <f>SUM(E159:E162)</f>
        <v>14310868.479999999</v>
      </c>
      <c r="F158" s="29">
        <f t="shared" si="22"/>
        <v>0.82274143375585129</v>
      </c>
    </row>
    <row r="159" spans="1:31" x14ac:dyDescent="0.25">
      <c r="A159" t="s">
        <v>66</v>
      </c>
      <c r="B159" s="1">
        <v>10738000</v>
      </c>
      <c r="C159" s="1">
        <v>5268000</v>
      </c>
      <c r="D159" s="40">
        <v>4831845.92</v>
      </c>
      <c r="E159" s="1">
        <f>SUM(C159-D159)</f>
        <v>436154.08000000007</v>
      </c>
      <c r="F159" s="60">
        <f t="shared" si="22"/>
        <v>0.91720689445709946</v>
      </c>
    </row>
    <row r="160" spans="1:31" x14ac:dyDescent="0.25">
      <c r="A160" t="s">
        <v>67</v>
      </c>
      <c r="B160" s="1">
        <v>51929000</v>
      </c>
      <c r="C160" s="1">
        <v>57759000</v>
      </c>
      <c r="D160" s="40">
        <v>44714596.280000001</v>
      </c>
      <c r="E160" s="1">
        <f>SUM(C160-D160)</f>
        <v>13044403.719999999</v>
      </c>
      <c r="F160" s="60">
        <f t="shared" si="22"/>
        <v>0.77415807545144477</v>
      </c>
    </row>
    <row r="161" spans="1:6" x14ac:dyDescent="0.25">
      <c r="A161" t="s">
        <v>68</v>
      </c>
      <c r="B161" s="1">
        <v>12168000</v>
      </c>
      <c r="C161" s="1">
        <v>12638000</v>
      </c>
      <c r="D161" s="40">
        <v>12637953.9</v>
      </c>
      <c r="E161" s="1">
        <f>SUM(C161-D161)</f>
        <v>46.099999999627471</v>
      </c>
      <c r="F161" s="60">
        <f t="shared" si="22"/>
        <v>0.99999635227092898</v>
      </c>
    </row>
    <row r="162" spans="1:6" x14ac:dyDescent="0.25">
      <c r="A162" t="s">
        <v>69</v>
      </c>
      <c r="B162" s="1">
        <v>1217000</v>
      </c>
      <c r="C162" s="1">
        <v>387000</v>
      </c>
      <c r="D162" s="40">
        <v>386735.42</v>
      </c>
      <c r="E162" s="1">
        <f>SUM(B162-D162)</f>
        <v>830264.58000000007</v>
      </c>
      <c r="F162" s="60">
        <f t="shared" si="22"/>
        <v>0.999316330749354</v>
      </c>
    </row>
    <row r="164" spans="1:6" x14ac:dyDescent="0.25">
      <c r="A164" s="64" t="s">
        <v>62</v>
      </c>
      <c r="B164" s="17">
        <f>B151+B156</f>
        <v>76053000</v>
      </c>
      <c r="C164" s="17">
        <f>C151+C156</f>
        <v>76053000</v>
      </c>
      <c r="D164" s="17">
        <f>D151+D156</f>
        <v>62571131.520000003</v>
      </c>
      <c r="E164" s="17">
        <f>SUM(C164-D164)</f>
        <v>13481868.479999997</v>
      </c>
      <c r="F164" s="18">
        <f>SUM(D164/C164)</f>
        <v>0.82273061575480266</v>
      </c>
    </row>
    <row r="167" spans="1:6" x14ac:dyDescent="0.25">
      <c r="A167" s="62" t="s">
        <v>63</v>
      </c>
      <c r="B167" s="51">
        <f>SUM(B181)</f>
        <v>14351000</v>
      </c>
      <c r="C167" s="51">
        <f t="shared" ref="C167:E167" si="23">SUM(C181)</f>
        <v>15187000</v>
      </c>
      <c r="D167" s="51">
        <f t="shared" si="23"/>
        <v>15185144.129999999</v>
      </c>
      <c r="E167" s="51">
        <f t="shared" si="23"/>
        <v>1855.8700000010431</v>
      </c>
      <c r="F167" s="52">
        <v>0.98</v>
      </c>
    </row>
    <row r="169" spans="1:6" x14ac:dyDescent="0.25">
      <c r="A169" t="s">
        <v>64</v>
      </c>
      <c r="B169" s="10">
        <f>SUM(B171)</f>
        <v>1000</v>
      </c>
      <c r="C169" s="10">
        <f>SUM(C171)</f>
        <v>1000</v>
      </c>
      <c r="D169" s="10">
        <f>SUM(D171)</f>
        <v>0</v>
      </c>
      <c r="E169" s="10">
        <f>B169-D169</f>
        <v>1000</v>
      </c>
      <c r="F169" s="29">
        <f t="shared" ref="F169:F171" si="24">SUM(D169/C169)</f>
        <v>0</v>
      </c>
    </row>
    <row r="170" spans="1:6" x14ac:dyDescent="0.25">
      <c r="B170" s="10"/>
      <c r="C170" s="10"/>
      <c r="D170" s="10"/>
      <c r="E170" s="10"/>
      <c r="F170" s="29"/>
    </row>
    <row r="171" spans="1:6" x14ac:dyDescent="0.25">
      <c r="A171" s="16" t="s">
        <v>78</v>
      </c>
      <c r="B171" s="34">
        <f>SUM(B172)</f>
        <v>1000</v>
      </c>
      <c r="C171" s="34">
        <f>SUM(C172)</f>
        <v>1000</v>
      </c>
      <c r="D171" s="34">
        <f>SUM(D172)</f>
        <v>0</v>
      </c>
      <c r="E171" s="1">
        <f>B171-D171</f>
        <v>1000</v>
      </c>
      <c r="F171" s="29">
        <f t="shared" si="24"/>
        <v>0</v>
      </c>
    </row>
    <row r="172" spans="1:6" x14ac:dyDescent="0.25">
      <c r="A172" t="s">
        <v>79</v>
      </c>
      <c r="B172" s="1">
        <v>1000</v>
      </c>
      <c r="C172" s="1">
        <v>1000</v>
      </c>
      <c r="D172" s="40">
        <v>0</v>
      </c>
      <c r="E172" s="1">
        <f>B172-D172</f>
        <v>1000</v>
      </c>
      <c r="F172" s="60">
        <f t="shared" ref="F172" si="25">SUM(D172/C172)</f>
        <v>0</v>
      </c>
    </row>
    <row r="174" spans="1:6" x14ac:dyDescent="0.25">
      <c r="A174" t="s">
        <v>71</v>
      </c>
      <c r="B174" s="10">
        <f>SUM(B176)</f>
        <v>14350000</v>
      </c>
      <c r="C174" s="10">
        <f>SUM(+C176)</f>
        <v>15186000</v>
      </c>
      <c r="D174" s="41">
        <f>D176</f>
        <v>15185144.129999999</v>
      </c>
      <c r="E174" s="10">
        <f>C174-D174</f>
        <v>855.87000000104308</v>
      </c>
      <c r="F174" s="29">
        <f t="shared" ref="F174:F178" si="26">SUM(D174/C174)</f>
        <v>0.99994364085341758</v>
      </c>
    </row>
    <row r="175" spans="1:6" x14ac:dyDescent="0.25">
      <c r="B175" s="10"/>
      <c r="C175" s="10"/>
      <c r="D175" s="41"/>
      <c r="E175" s="10"/>
      <c r="F175" s="29"/>
    </row>
    <row r="176" spans="1:6" x14ac:dyDescent="0.25">
      <c r="A176" t="s">
        <v>73</v>
      </c>
      <c r="B176" s="34">
        <f>SUM(B177+B178)</f>
        <v>14350000</v>
      </c>
      <c r="C176" s="34">
        <f>SUM(C177+C178)</f>
        <v>15186000</v>
      </c>
      <c r="D176" s="57">
        <f>D177+D178</f>
        <v>15185144.129999999</v>
      </c>
      <c r="E176" s="59">
        <f>C176-D176</f>
        <v>855.87000000104308</v>
      </c>
      <c r="F176" s="29">
        <f t="shared" si="26"/>
        <v>0.99994364085341758</v>
      </c>
    </row>
    <row r="177" spans="1:6" x14ac:dyDescent="0.25">
      <c r="A177" t="s">
        <v>72</v>
      </c>
      <c r="B177" s="1">
        <v>0</v>
      </c>
      <c r="C177" s="1">
        <v>1362000</v>
      </c>
      <c r="D177" s="40">
        <v>1361962.43</v>
      </c>
      <c r="E177" s="1">
        <f>C177-D177</f>
        <v>37.570000000065193</v>
      </c>
      <c r="F177" s="29">
        <f t="shared" si="26"/>
        <v>0.999972415565345</v>
      </c>
    </row>
    <row r="178" spans="1:6" x14ac:dyDescent="0.25">
      <c r="A178" s="4" t="s">
        <v>74</v>
      </c>
      <c r="B178" s="1">
        <v>14350000</v>
      </c>
      <c r="C178" s="1">
        <v>13824000</v>
      </c>
      <c r="D178" s="40">
        <v>13823181.699999999</v>
      </c>
      <c r="E178" s="1">
        <f>C178-D178</f>
        <v>818.30000000074506</v>
      </c>
      <c r="F178" s="29">
        <f t="shared" si="26"/>
        <v>0.9999408058449073</v>
      </c>
    </row>
    <row r="181" spans="1:6" x14ac:dyDescent="0.25">
      <c r="A181" s="66" t="s">
        <v>75</v>
      </c>
      <c r="B181" s="17">
        <f>B169+B174</f>
        <v>14351000</v>
      </c>
      <c r="C181" s="17">
        <f>C169+C174</f>
        <v>15187000</v>
      </c>
      <c r="D181" s="17">
        <f>D169+D174</f>
        <v>15185144.129999999</v>
      </c>
      <c r="E181" s="17">
        <f>C181-D181</f>
        <v>1855.8700000010431</v>
      </c>
      <c r="F181" s="18">
        <f>SUM(D181/C181)</f>
        <v>0.99987779877526828</v>
      </c>
    </row>
    <row r="183" spans="1:6" x14ac:dyDescent="0.25">
      <c r="A183" s="62" t="s">
        <v>96</v>
      </c>
      <c r="B183" s="51">
        <f>SUM(B190)</f>
        <v>0</v>
      </c>
      <c r="C183" s="51">
        <f t="shared" ref="C183:F183" si="27">SUM(C190)</f>
        <v>480000</v>
      </c>
      <c r="D183" s="51">
        <f t="shared" si="27"/>
        <v>0</v>
      </c>
      <c r="E183" s="51">
        <f t="shared" si="27"/>
        <v>480000</v>
      </c>
      <c r="F183" s="51">
        <f t="shared" si="27"/>
        <v>0</v>
      </c>
    </row>
    <row r="185" spans="1:6" x14ac:dyDescent="0.25">
      <c r="A185" t="s">
        <v>81</v>
      </c>
      <c r="B185" s="10">
        <f>SUM(B187)</f>
        <v>0</v>
      </c>
      <c r="C185" s="10">
        <f>SUM(C187)</f>
        <v>480000</v>
      </c>
      <c r="D185" s="10">
        <f>SUM(D187)</f>
        <v>0</v>
      </c>
      <c r="E185" s="10">
        <f>C185-D185</f>
        <v>480000</v>
      </c>
      <c r="F185" s="29">
        <f t="shared" ref="F185" si="28">SUM(D185/C185)</f>
        <v>0</v>
      </c>
    </row>
    <row r="186" spans="1:6" x14ac:dyDescent="0.25">
      <c r="B186" s="10"/>
      <c r="C186" s="10"/>
      <c r="D186" s="10"/>
      <c r="E186" s="10"/>
      <c r="F186" s="29"/>
    </row>
    <row r="187" spans="1:6" x14ac:dyDescent="0.25">
      <c r="A187" s="13" t="s">
        <v>27</v>
      </c>
      <c r="B187" s="34">
        <f>SUM(B188)</f>
        <v>0</v>
      </c>
      <c r="C187" s="34">
        <f>SUM(C188)</f>
        <v>480000</v>
      </c>
      <c r="D187" s="34">
        <f>SUM(D188)</f>
        <v>0</v>
      </c>
      <c r="E187" s="34">
        <f>C187-D187</f>
        <v>480000</v>
      </c>
      <c r="F187" s="29">
        <f t="shared" ref="F187:F188" si="29">SUM(D187/C187)</f>
        <v>0</v>
      </c>
    </row>
    <row r="188" spans="1:6" x14ac:dyDescent="0.25">
      <c r="A188" t="s">
        <v>83</v>
      </c>
      <c r="B188" s="1">
        <v>0</v>
      </c>
      <c r="C188" s="1">
        <v>480000</v>
      </c>
      <c r="D188" s="40">
        <v>0</v>
      </c>
      <c r="E188" s="1">
        <f>C188-D188</f>
        <v>480000</v>
      </c>
      <c r="F188" s="29">
        <f t="shared" si="29"/>
        <v>0</v>
      </c>
    </row>
    <row r="190" spans="1:6" x14ac:dyDescent="0.25">
      <c r="A190" s="66" t="s">
        <v>97</v>
      </c>
      <c r="B190" s="17">
        <f>SUM(B185)</f>
        <v>0</v>
      </c>
      <c r="C190" s="17">
        <f>SUM(C185)</f>
        <v>480000</v>
      </c>
      <c r="D190" s="17">
        <f>SUM(D185)</f>
        <v>0</v>
      </c>
      <c r="E190" s="17">
        <f>SUM(E185)</f>
        <v>480000</v>
      </c>
      <c r="F190" s="17">
        <f>SUM(F185)</f>
        <v>0</v>
      </c>
    </row>
    <row r="193" spans="1:6" x14ac:dyDescent="0.25">
      <c r="A193" s="62" t="s">
        <v>76</v>
      </c>
      <c r="B193" s="51">
        <f>SUM(B210)</f>
        <v>3000</v>
      </c>
      <c r="C193" s="51">
        <f t="shared" ref="C193:E193" si="30">SUM(C210)</f>
        <v>98000</v>
      </c>
      <c r="D193" s="51">
        <f t="shared" si="30"/>
        <v>84371.520000000004</v>
      </c>
      <c r="E193" s="51">
        <f t="shared" si="30"/>
        <v>13628.479999999996</v>
      </c>
      <c r="F193" s="70">
        <v>0.87</v>
      </c>
    </row>
    <row r="195" spans="1:6" x14ac:dyDescent="0.25">
      <c r="A195" t="s">
        <v>77</v>
      </c>
      <c r="B195" s="10">
        <f>SUM(B197)</f>
        <v>1000</v>
      </c>
      <c r="C195" s="10">
        <f>SUM(C197)</f>
        <v>95000</v>
      </c>
      <c r="D195" s="10">
        <f>SUM(D197)</f>
        <v>82859.320000000007</v>
      </c>
      <c r="E195" s="10">
        <f>C195-D195</f>
        <v>12140.679999999993</v>
      </c>
      <c r="F195" s="29">
        <f t="shared" ref="F195:F198" si="31">SUM(D195/C195)</f>
        <v>0.87220336842105273</v>
      </c>
    </row>
    <row r="197" spans="1:6" x14ac:dyDescent="0.25">
      <c r="A197" t="s">
        <v>80</v>
      </c>
      <c r="B197" s="34">
        <f>SUM(B198)</f>
        <v>1000</v>
      </c>
      <c r="C197" s="34">
        <f>SUM(C198)</f>
        <v>95000</v>
      </c>
      <c r="D197" s="34">
        <f>SUM(D198)</f>
        <v>82859.320000000007</v>
      </c>
      <c r="E197" s="34">
        <f>C197-D197</f>
        <v>12140.679999999993</v>
      </c>
      <c r="F197" s="29">
        <f t="shared" si="31"/>
        <v>0.87220336842105273</v>
      </c>
    </row>
    <row r="198" spans="1:6" x14ac:dyDescent="0.25">
      <c r="A198" t="s">
        <v>79</v>
      </c>
      <c r="B198" s="1">
        <v>1000</v>
      </c>
      <c r="C198" s="1">
        <v>95000</v>
      </c>
      <c r="D198" s="40">
        <v>82859.320000000007</v>
      </c>
      <c r="E198" s="1">
        <f>C198-D198</f>
        <v>12140.679999999993</v>
      </c>
      <c r="F198" s="29">
        <f t="shared" si="31"/>
        <v>0.87220336842105273</v>
      </c>
    </row>
    <row r="200" spans="1:6" x14ac:dyDescent="0.25">
      <c r="A200" t="s">
        <v>81</v>
      </c>
      <c r="B200" s="10">
        <f>SUM(B202)</f>
        <v>1000</v>
      </c>
      <c r="C200" s="10">
        <f>SUM(C202)</f>
        <v>1000</v>
      </c>
      <c r="D200" s="10">
        <f>SUM(D202)</f>
        <v>0</v>
      </c>
      <c r="E200" s="10">
        <f>C200-D200</f>
        <v>1000</v>
      </c>
      <c r="F200" s="29">
        <f t="shared" ref="F200:F203" si="32">SUM(D200/C200)</f>
        <v>0</v>
      </c>
    </row>
    <row r="202" spans="1:6" x14ac:dyDescent="0.25">
      <c r="A202" t="s">
        <v>82</v>
      </c>
      <c r="B202" s="34">
        <f>SUM(B203)</f>
        <v>1000</v>
      </c>
      <c r="C202" s="34">
        <f>SUM(C203)</f>
        <v>1000</v>
      </c>
      <c r="D202" s="34">
        <f>SUM(D203)</f>
        <v>0</v>
      </c>
      <c r="E202" s="34">
        <f>C202-D202</f>
        <v>1000</v>
      </c>
      <c r="F202" s="29">
        <f t="shared" si="32"/>
        <v>0</v>
      </c>
    </row>
    <row r="203" spans="1:6" x14ac:dyDescent="0.25">
      <c r="A203" t="s">
        <v>83</v>
      </c>
      <c r="B203" s="1">
        <v>1000</v>
      </c>
      <c r="C203" s="1">
        <v>1000</v>
      </c>
      <c r="D203" s="40">
        <v>0</v>
      </c>
      <c r="E203" s="1">
        <f>C203-D203</f>
        <v>1000</v>
      </c>
      <c r="F203" s="29">
        <f t="shared" si="32"/>
        <v>0</v>
      </c>
    </row>
    <row r="205" spans="1:6" x14ac:dyDescent="0.25">
      <c r="A205" t="s">
        <v>84</v>
      </c>
      <c r="B205" s="10">
        <f>SUM(B207)</f>
        <v>1000</v>
      </c>
      <c r="C205" s="10">
        <f>SUM(C207)</f>
        <v>2000</v>
      </c>
      <c r="D205" s="10">
        <f>SUM(D207)</f>
        <v>1512.2</v>
      </c>
      <c r="E205" s="10">
        <f>C205-D205</f>
        <v>487.79999999999995</v>
      </c>
      <c r="F205" s="29">
        <f t="shared" ref="F205:F208" si="33">SUM(D205/C205)</f>
        <v>0.75609999999999999</v>
      </c>
    </row>
    <row r="207" spans="1:6" x14ac:dyDescent="0.25">
      <c r="A207" t="s">
        <v>85</v>
      </c>
      <c r="B207" s="34">
        <f>SUM(B208)</f>
        <v>1000</v>
      </c>
      <c r="C207" s="34">
        <f>SUM(C208)</f>
        <v>2000</v>
      </c>
      <c r="D207" s="57">
        <v>1512.2</v>
      </c>
      <c r="E207" s="34">
        <f>C207-D207</f>
        <v>487.79999999999995</v>
      </c>
      <c r="F207" s="29">
        <f t="shared" si="33"/>
        <v>0.75609999999999999</v>
      </c>
    </row>
    <row r="208" spans="1:6" x14ac:dyDescent="0.25">
      <c r="A208" t="s">
        <v>86</v>
      </c>
      <c r="B208" s="1">
        <v>1000</v>
      </c>
      <c r="C208" s="1">
        <v>2000</v>
      </c>
      <c r="D208" s="40">
        <v>1512.2</v>
      </c>
      <c r="E208" s="1">
        <f>C208-D208</f>
        <v>487.79999999999995</v>
      </c>
      <c r="F208" s="29">
        <f t="shared" si="33"/>
        <v>0.75609999999999999</v>
      </c>
    </row>
    <row r="210" spans="1:6" x14ac:dyDescent="0.25">
      <c r="A210" s="64" t="s">
        <v>87</v>
      </c>
      <c r="B210" s="17">
        <f>B195+B200+B205</f>
        <v>3000</v>
      </c>
      <c r="C210" s="17">
        <f>C195+C200+C205</f>
        <v>98000</v>
      </c>
      <c r="D210" s="17">
        <f>D195+D200+D205</f>
        <v>84371.520000000004</v>
      </c>
      <c r="E210" s="17">
        <f>C210-D210</f>
        <v>13628.479999999996</v>
      </c>
      <c r="F210" s="18">
        <f>SUM(D210/C210)</f>
        <v>0.86093387755102047</v>
      </c>
    </row>
    <row r="213" spans="1:6" x14ac:dyDescent="0.25">
      <c r="A213" s="62" t="s">
        <v>88</v>
      </c>
      <c r="B213" s="51">
        <f>SUM(B215)</f>
        <v>20900000</v>
      </c>
      <c r="C213" s="51">
        <f>SUM(C215)</f>
        <v>20900000</v>
      </c>
      <c r="D213" s="51">
        <f>SUM(D215)</f>
        <v>0</v>
      </c>
      <c r="E213" s="51">
        <f>SUM(E215)</f>
        <v>20900000</v>
      </c>
      <c r="F213" s="70">
        <v>0</v>
      </c>
    </row>
    <row r="215" spans="1:6" x14ac:dyDescent="0.25">
      <c r="A215" t="s">
        <v>89</v>
      </c>
      <c r="B215" s="10">
        <v>20900000</v>
      </c>
      <c r="C215" s="10">
        <v>20900000</v>
      </c>
      <c r="D215" s="41">
        <v>0</v>
      </c>
      <c r="E215" s="10">
        <f>C215-D215</f>
        <v>20900000</v>
      </c>
      <c r="F215" s="29">
        <f>SUM(D215/C215)</f>
        <v>0</v>
      </c>
    </row>
    <row r="217" spans="1:6" x14ac:dyDescent="0.25">
      <c r="A217" t="s">
        <v>90</v>
      </c>
      <c r="B217" s="34">
        <v>20900000</v>
      </c>
      <c r="C217" s="34">
        <v>20900000</v>
      </c>
      <c r="D217" s="57">
        <v>0</v>
      </c>
      <c r="E217" s="34">
        <f>C217-D217</f>
        <v>20900000</v>
      </c>
      <c r="F217" s="28">
        <f>SUM(D217/C217)</f>
        <v>0</v>
      </c>
    </row>
    <row r="218" spans="1:6" x14ac:dyDescent="0.25">
      <c r="A218" t="s">
        <v>91</v>
      </c>
      <c r="B218" s="1">
        <v>20900000</v>
      </c>
      <c r="C218" s="1">
        <v>20900000</v>
      </c>
      <c r="D218" s="40">
        <v>0</v>
      </c>
      <c r="E218" s="1">
        <f>C218-D218</f>
        <v>20900000</v>
      </c>
      <c r="F218" s="27">
        <f t="shared" ref="F218" si="34">SUM(D218/C218)</f>
        <v>0</v>
      </c>
    </row>
    <row r="220" spans="1:6" x14ac:dyDescent="0.25">
      <c r="A220" s="66" t="s">
        <v>92</v>
      </c>
      <c r="B220" s="17">
        <v>20900000</v>
      </c>
      <c r="C220" s="17">
        <v>20900000</v>
      </c>
      <c r="D220" s="17">
        <v>0</v>
      </c>
      <c r="E220" s="17">
        <f>C220-D220</f>
        <v>20900000</v>
      </c>
      <c r="F220" s="67">
        <f>SUM(D220/C220)</f>
        <v>0</v>
      </c>
    </row>
  </sheetData>
  <mergeCells count="1">
    <mergeCell ref="A3:F3"/>
  </mergeCells>
  <pageMargins left="0.11811023622047245" right="0.11811023622047245" top="0.15748031496062992" bottom="0.15748031496062992" header="0.31496062992125984" footer="0.19685039370078741"/>
  <pageSetup paperSize="9" scale="80" orientation="landscape" r:id="rId1"/>
  <rowBreaks count="2" manualBreakCount="2">
    <brk id="50" max="5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2020-02-21T09:05:01Z</dcterms:modified>
</cp:coreProperties>
</file>